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tiaaccelerate-my.sharepoint.com/personal/cthibideau_tiaonline_org/Documents/Desktop/TIA/Committees/TR-42/February 2021/TR-42.7/Contributions/"/>
    </mc:Choice>
  </mc:AlternateContent>
  <xr:revisionPtr revIDLastSave="0" documentId="8_{908DDD1A-4DF3-4910-B07A-FF8A26012A85}" xr6:coauthVersionLast="46" xr6:coauthVersionMax="46" xr10:uidLastSave="{00000000-0000-0000-0000-000000000000}"/>
  <bookViews>
    <workbookView xWindow="-110" yWindow="-110" windowWidth="19420" windowHeight="10420" xr2:uid="{3F71ED57-A5F5-4384-AC2F-5E26643220D5}"/>
  </bookViews>
  <sheets>
    <sheet name="Cover Sheet" sheetId="2" r:id="rId1"/>
    <sheet name="Formula and analysis result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5" i="1" l="1"/>
  <c r="F85" i="1"/>
  <c r="B85" i="1"/>
  <c r="C94" i="1" l="1"/>
  <c r="B102" i="1" s="1"/>
  <c r="C102" i="1" s="1"/>
  <c r="C95" i="1"/>
  <c r="B103" i="1" s="1"/>
  <c r="C103" i="1" s="1"/>
  <c r="C96" i="1"/>
  <c r="B104" i="1" s="1"/>
  <c r="C104" i="1" s="1"/>
  <c r="C97" i="1"/>
  <c r="B105" i="1" s="1"/>
  <c r="C105" i="1" s="1"/>
  <c r="C98" i="1"/>
  <c r="B106" i="1" s="1"/>
  <c r="C106" i="1" s="1"/>
  <c r="C93" i="1"/>
  <c r="B101" i="1" s="1"/>
  <c r="C101" i="1" s="1"/>
  <c r="B94" i="1" l="1"/>
  <c r="B95" i="1"/>
  <c r="B96" i="1"/>
  <c r="B97" i="1"/>
  <c r="B98" i="1"/>
  <c r="B93" i="1"/>
  <c r="D94" i="1" l="1"/>
  <c r="D102" i="1"/>
  <c r="D97" i="1"/>
  <c r="D105" i="1"/>
  <c r="D96" i="1"/>
  <c r="D104" i="1"/>
  <c r="D93" i="1"/>
  <c r="D101" i="1"/>
  <c r="D98" i="1"/>
  <c r="D106" i="1"/>
  <c r="D95" i="1"/>
  <c r="D103" i="1"/>
  <c r="G42" i="1"/>
  <c r="G43" i="1" s="1"/>
  <c r="G44" i="1" s="1"/>
  <c r="E42" i="1" l="1"/>
  <c r="E43" i="1" s="1"/>
  <c r="E44" i="1" s="1"/>
  <c r="C49" i="1" l="1"/>
  <c r="C56" i="1" s="1"/>
  <c r="B70" i="1" s="1"/>
  <c r="C48" i="1"/>
  <c r="C55" i="1" s="1"/>
  <c r="B69" i="1" s="1"/>
  <c r="C57" i="1" l="1"/>
  <c r="G49" i="1"/>
  <c r="G56" i="1" s="1"/>
  <c r="F70" i="1" s="1"/>
  <c r="G48" i="1"/>
  <c r="G55" i="1" s="1"/>
  <c r="F69" i="1" s="1"/>
  <c r="F49" i="1"/>
  <c r="F56" i="1" s="1"/>
  <c r="F48" i="1"/>
  <c r="F55" i="1" s="1"/>
  <c r="D49" i="1"/>
  <c r="D56" i="1" s="1"/>
  <c r="D48" i="1"/>
  <c r="D55" i="1" s="1"/>
  <c r="D73" i="1" s="1"/>
  <c r="D77" i="1" s="1"/>
  <c r="E49" i="1"/>
  <c r="E56" i="1" s="1"/>
  <c r="D70" i="1" s="1"/>
  <c r="E48" i="1"/>
  <c r="E55" i="1" s="1"/>
  <c r="D69" i="1" s="1"/>
  <c r="F73" i="1" l="1"/>
  <c r="F77" i="1" s="1"/>
  <c r="F74" i="1"/>
  <c r="F78" i="1" s="1"/>
  <c r="D74" i="1"/>
  <c r="D78" i="1" s="1"/>
  <c r="F57" i="1"/>
  <c r="G57" i="1"/>
  <c r="E57" i="1"/>
  <c r="D57" i="1"/>
  <c r="B49" i="1"/>
  <c r="B56" i="1" s="1"/>
  <c r="B74" i="1" s="1"/>
  <c r="B78" i="1" s="1"/>
  <c r="B48" i="1"/>
  <c r="B55" i="1" s="1"/>
  <c r="B73" i="1" s="1"/>
  <c r="B77" i="1" s="1"/>
  <c r="B57" i="1" l="1"/>
  <c r="C32" i="1" l="1"/>
  <c r="D32" i="1"/>
  <c r="E32" i="1"/>
  <c r="F32" i="1"/>
  <c r="G32" i="1"/>
  <c r="B32" i="1"/>
  <c r="A24" i="1"/>
  <c r="G24" i="1" s="1"/>
  <c r="A25" i="1"/>
  <c r="D25" i="1" l="1"/>
  <c r="F25" i="1"/>
  <c r="C25" i="1"/>
  <c r="E25" i="1"/>
  <c r="B25" i="1"/>
  <c r="G25" i="1"/>
  <c r="F24" i="1"/>
  <c r="C24" i="1"/>
  <c r="E24" i="1"/>
  <c r="B24" i="1"/>
  <c r="D24" i="1"/>
</calcChain>
</file>

<file path=xl/sharedStrings.xml><?xml version="1.0" encoding="utf-8"?>
<sst xmlns="http://schemas.openxmlformats.org/spreadsheetml/2006/main" count="188" uniqueCount="145">
  <si>
    <t>Cable</t>
    <phoneticPr fontId="2"/>
  </si>
  <si>
    <t>f (MHz)</t>
    <phoneticPr fontId="2"/>
  </si>
  <si>
    <t>Initial</t>
    <phoneticPr fontId="2"/>
  </si>
  <si>
    <t>Aged</t>
    <phoneticPr fontId="2"/>
  </si>
  <si>
    <t>Sqrt(f)</t>
    <phoneticPr fontId="2"/>
  </si>
  <si>
    <t>(A)UTP Cat5e PVC</t>
    <phoneticPr fontId="2"/>
  </si>
  <si>
    <t>(B)UTP Cat5e PVC</t>
    <phoneticPr fontId="2"/>
  </si>
  <si>
    <t>(C)Quabbin Cat5 PVC</t>
    <phoneticPr fontId="2"/>
  </si>
  <si>
    <t>Aged 40degC, 90%R/H, 2 weeks</t>
    <phoneticPr fontId="2"/>
  </si>
  <si>
    <t>HDPE, 7/32AWG TP</t>
    <phoneticPr fontId="2"/>
  </si>
  <si>
    <t>Material</t>
    <phoneticPr fontId="2"/>
  </si>
  <si>
    <t>PE, 0.525A</t>
    <phoneticPr fontId="2"/>
  </si>
  <si>
    <t>PE, 7/0.208A</t>
    <phoneticPr fontId="2"/>
  </si>
  <si>
    <t>Stored in garage for 23 Yrs</t>
    <phoneticPr fontId="2"/>
  </si>
  <si>
    <t>Delta (%)</t>
    <phoneticPr fontId="2"/>
  </si>
  <si>
    <r>
      <rPr>
        <sz val="11"/>
        <color theme="1"/>
        <rFont val="Arial"/>
        <family val="2"/>
      </rPr>
      <t>ρ</t>
    </r>
    <r>
      <rPr>
        <sz val="11"/>
        <color theme="1"/>
        <rFont val="Calibri"/>
        <family val="3"/>
        <charset val="128"/>
        <scheme val="minor"/>
      </rPr>
      <t xml:space="preserve"> of Solid Cu</t>
    </r>
    <phoneticPr fontId="2"/>
  </si>
  <si>
    <t>Ohm/mm^2/m</t>
    <phoneticPr fontId="2"/>
  </si>
  <si>
    <r>
      <rPr>
        <sz val="11"/>
        <color theme="1"/>
        <rFont val="Arial"/>
        <family val="2"/>
      </rPr>
      <t>ρ</t>
    </r>
    <r>
      <rPr>
        <sz val="11"/>
        <color theme="1"/>
        <rFont val="Calibri"/>
        <family val="3"/>
        <charset val="128"/>
        <scheme val="minor"/>
      </rPr>
      <t xml:space="preserve"> of Strd Cu</t>
    </r>
    <phoneticPr fontId="2"/>
  </si>
  <si>
    <r>
      <t>Tan</t>
    </r>
    <r>
      <rPr>
        <sz val="11"/>
        <color theme="1"/>
        <rFont val="Arial"/>
        <family val="2"/>
      </rPr>
      <t>δ</t>
    </r>
    <r>
      <rPr>
        <sz val="11"/>
        <color theme="1"/>
        <rFont val="游ゴシック"/>
        <family val="3"/>
        <charset val="128"/>
      </rPr>
      <t xml:space="preserve"> Solid Cu</t>
    </r>
    <phoneticPr fontId="2"/>
  </si>
  <si>
    <t>Tanδ Strd Cu</t>
    <phoneticPr fontId="2"/>
  </si>
  <si>
    <t>Initial</t>
    <phoneticPr fontId="2"/>
  </si>
  <si>
    <t>μ</t>
    <phoneticPr fontId="2"/>
  </si>
  <si>
    <r>
      <t>Tan</t>
    </r>
    <r>
      <rPr>
        <sz val="11"/>
        <color theme="1"/>
        <rFont val="Arial"/>
        <family val="2"/>
      </rPr>
      <t>δ</t>
    </r>
    <r>
      <rPr>
        <sz val="11"/>
        <color theme="1"/>
        <rFont val="游ゴシック"/>
        <family val="3"/>
        <charset val="128"/>
      </rPr>
      <t>tw PVC</t>
    </r>
    <phoneticPr fontId="2"/>
  </si>
  <si>
    <r>
      <t>Tan</t>
    </r>
    <r>
      <rPr>
        <sz val="11"/>
        <color theme="1"/>
        <rFont val="Arial"/>
        <family val="2"/>
      </rPr>
      <t>δ</t>
    </r>
    <r>
      <rPr>
        <sz val="11"/>
        <color theme="1"/>
        <rFont val="游ゴシック"/>
        <family val="3"/>
        <charset val="128"/>
      </rPr>
      <t>tw LSZH</t>
    </r>
    <phoneticPr fontId="2"/>
  </si>
  <si>
    <t>C</t>
    <phoneticPr fontId="2"/>
  </si>
  <si>
    <t>d Solid Cond.</t>
    <phoneticPr fontId="2"/>
  </si>
  <si>
    <t>mm</t>
    <phoneticPr fontId="2"/>
  </si>
  <si>
    <t>d Strd Equiv.</t>
    <phoneticPr fontId="2"/>
  </si>
  <si>
    <t>Equivalent mm</t>
    <phoneticPr fontId="2"/>
  </si>
  <si>
    <r>
      <t>Tan</t>
    </r>
    <r>
      <rPr>
        <sz val="11"/>
        <color theme="1"/>
        <rFont val="Arial"/>
        <family val="2"/>
      </rPr>
      <t>δ</t>
    </r>
    <phoneticPr fontId="2"/>
  </si>
  <si>
    <t>Zc</t>
    <phoneticPr fontId="2"/>
  </si>
  <si>
    <t>Ohm</t>
    <phoneticPr fontId="2"/>
  </si>
  <si>
    <t>F/m</t>
    <phoneticPr fontId="2"/>
  </si>
  <si>
    <t>4πE-7</t>
    <phoneticPr fontId="2"/>
  </si>
  <si>
    <r>
      <t>(A): α</t>
    </r>
    <r>
      <rPr>
        <sz val="11"/>
        <color theme="1"/>
        <rFont val="游ゴシック"/>
        <family val="3"/>
        <charset val="128"/>
      </rPr>
      <t>i</t>
    </r>
    <phoneticPr fontId="2"/>
  </si>
  <si>
    <r>
      <t>(A): α</t>
    </r>
    <r>
      <rPr>
        <sz val="11"/>
        <color theme="1"/>
        <rFont val="游ゴシック"/>
        <family val="3"/>
        <charset val="128"/>
      </rPr>
      <t>a</t>
    </r>
    <phoneticPr fontId="2"/>
  </si>
  <si>
    <r>
      <t>(B): α</t>
    </r>
    <r>
      <rPr>
        <sz val="11"/>
        <color theme="1"/>
        <rFont val="游ゴシック"/>
        <family val="3"/>
        <charset val="128"/>
      </rPr>
      <t>i</t>
    </r>
    <phoneticPr fontId="2"/>
  </si>
  <si>
    <r>
      <t>(B): α</t>
    </r>
    <r>
      <rPr>
        <sz val="11"/>
        <color theme="1"/>
        <rFont val="游ゴシック"/>
        <family val="3"/>
        <charset val="128"/>
      </rPr>
      <t>a</t>
    </r>
    <phoneticPr fontId="2"/>
  </si>
  <si>
    <r>
      <t>(C): α</t>
    </r>
    <r>
      <rPr>
        <sz val="11"/>
        <color theme="1"/>
        <rFont val="游ゴシック"/>
        <family val="3"/>
        <charset val="128"/>
      </rPr>
      <t>i</t>
    </r>
    <phoneticPr fontId="2"/>
  </si>
  <si>
    <r>
      <t>(C): α</t>
    </r>
    <r>
      <rPr>
        <sz val="11"/>
        <color theme="1"/>
        <rFont val="游ゴシック"/>
        <family val="3"/>
        <charset val="128"/>
      </rPr>
      <t>a</t>
    </r>
    <phoneticPr fontId="2"/>
  </si>
  <si>
    <r>
      <t>(A): α</t>
    </r>
    <r>
      <rPr>
        <sz val="11"/>
        <color theme="1"/>
        <rFont val="游ゴシック"/>
        <family val="3"/>
        <charset val="128"/>
      </rPr>
      <t>i</t>
    </r>
    <r>
      <rPr>
        <sz val="11"/>
        <color theme="1"/>
        <rFont val="游ゴシック"/>
        <family val="2"/>
        <charset val="128"/>
      </rPr>
      <t>/sqrt(f)</t>
    </r>
    <phoneticPr fontId="2"/>
  </si>
  <si>
    <r>
      <t>(A): α</t>
    </r>
    <r>
      <rPr>
        <sz val="11"/>
        <color theme="1"/>
        <rFont val="游ゴシック"/>
        <family val="3"/>
        <charset val="128"/>
      </rPr>
      <t>a/sqrt(f)</t>
    </r>
    <phoneticPr fontId="2"/>
  </si>
  <si>
    <r>
      <t>(B): α</t>
    </r>
    <r>
      <rPr>
        <sz val="11"/>
        <color theme="1"/>
        <rFont val="游ゴシック"/>
        <family val="3"/>
        <charset val="128"/>
      </rPr>
      <t>i</t>
    </r>
    <r>
      <rPr>
        <sz val="11"/>
        <color theme="1"/>
        <rFont val="游ゴシック"/>
        <family val="2"/>
        <charset val="128"/>
      </rPr>
      <t>/sqrt(f)</t>
    </r>
    <phoneticPr fontId="2"/>
  </si>
  <si>
    <r>
      <t>(B): α</t>
    </r>
    <r>
      <rPr>
        <sz val="11"/>
        <color theme="1"/>
        <rFont val="游ゴシック"/>
        <family val="3"/>
        <charset val="128"/>
      </rPr>
      <t>a/sqrt(f)</t>
    </r>
    <phoneticPr fontId="2"/>
  </si>
  <si>
    <r>
      <t>(C): α</t>
    </r>
    <r>
      <rPr>
        <sz val="11"/>
        <color theme="1"/>
        <rFont val="游ゴシック"/>
        <family val="3"/>
        <charset val="128"/>
      </rPr>
      <t>a/sqrt(f)</t>
    </r>
    <phoneticPr fontId="2"/>
  </si>
  <si>
    <t>(A): A</t>
    <phoneticPr fontId="2"/>
  </si>
  <si>
    <t>(A): B</t>
    <phoneticPr fontId="2"/>
  </si>
  <si>
    <t>(B): A</t>
    <phoneticPr fontId="2"/>
  </si>
  <si>
    <t>(B): B</t>
    <phoneticPr fontId="2"/>
  </si>
  <si>
    <t>(C): A</t>
    <phoneticPr fontId="2"/>
  </si>
  <si>
    <t>(C): B</t>
    <phoneticPr fontId="2"/>
  </si>
  <si>
    <t>Logarithm</t>
    <phoneticPr fontId="2"/>
  </si>
  <si>
    <t>Numerical</t>
    <phoneticPr fontId="2"/>
  </si>
  <si>
    <t>Y=A(Neper/Hz/m)X + B (Neper/Sqrt(Hz)/m)</t>
    <phoneticPr fontId="2"/>
  </si>
  <si>
    <t>Y=A(dB/MHz/100m)X + B (dB/Sqrt(MHz)/100m)</t>
    <phoneticPr fontId="2"/>
  </si>
  <si>
    <t>Initial</t>
    <phoneticPr fontId="2"/>
  </si>
  <si>
    <t>Aged</t>
    <phoneticPr fontId="2"/>
  </si>
  <si>
    <t>Delta(%)</t>
    <phoneticPr fontId="2"/>
  </si>
  <si>
    <t>ρ(Ohm/mm^2/m)</t>
    <phoneticPr fontId="2"/>
  </si>
  <si>
    <r>
      <t>ρ(Ohm/mm^</t>
    </r>
    <r>
      <rPr>
        <sz val="10"/>
        <color theme="1"/>
        <rFont val="游ゴシック"/>
        <family val="2"/>
        <charset val="128"/>
      </rPr>
      <t>2</t>
    </r>
    <r>
      <rPr>
        <sz val="10"/>
        <color theme="1"/>
        <rFont val="Arial"/>
        <family val="2"/>
      </rPr>
      <t>/m)</t>
    </r>
    <phoneticPr fontId="2"/>
  </si>
  <si>
    <t>B at 100MHz, K=2.6</t>
    <phoneticPr fontId="2"/>
  </si>
  <si>
    <t>Neper/m</t>
  </si>
  <si>
    <t>Neper/m</t>
    <phoneticPr fontId="2"/>
  </si>
  <si>
    <t>Neper/100m</t>
  </si>
  <si>
    <t>Neper/100m</t>
    <phoneticPr fontId="2"/>
  </si>
  <si>
    <t>dB/100m</t>
  </si>
  <si>
    <t>dB/100m</t>
    <phoneticPr fontId="2"/>
  </si>
  <si>
    <t>Solid Conductor, B=1.87</t>
    <phoneticPr fontId="2"/>
  </si>
  <si>
    <t>Stranded Conductor, B=2.06</t>
    <phoneticPr fontId="2"/>
  </si>
  <si>
    <t>B at 100 MHz, K=2.33</t>
    <phoneticPr fontId="2"/>
  </si>
  <si>
    <t>K input column</t>
    <phoneticPr fontId="2"/>
  </si>
  <si>
    <t>K input column</t>
    <phoneticPr fontId="2"/>
  </si>
  <si>
    <r>
      <t>Real (Zc)=100+100/(2*3.1415*d*Le)*Sqrt(μ</t>
    </r>
    <r>
      <rPr>
        <sz val="11"/>
        <color theme="1"/>
        <rFont val="游ゴシック"/>
        <family val="2"/>
        <charset val="128"/>
      </rPr>
      <t>ρ</t>
    </r>
    <r>
      <rPr>
        <sz val="11"/>
        <color theme="1"/>
        <rFont val="游ゴシック"/>
        <family val="3"/>
        <charset val="128"/>
      </rPr>
      <t>/3.1415)*(1/Sqrt(f))</t>
    </r>
    <r>
      <rPr>
        <sz val="11"/>
        <color theme="1"/>
        <rFont val="Calibri"/>
        <family val="2"/>
        <charset val="128"/>
        <scheme val="minor"/>
      </rPr>
      <t>=100+Z1</t>
    </r>
    <phoneticPr fontId="2"/>
  </si>
  <si>
    <r>
      <t>Im (Zc)=-100/(2*3.1415*d*Le)*Sqrt(μρ/3.1415)*(1/Sqrt(f))+100/2*(Tan</t>
    </r>
    <r>
      <rPr>
        <sz val="11"/>
        <color theme="1"/>
        <rFont val="游ゴシック"/>
        <family val="2"/>
        <charset val="128"/>
      </rPr>
      <t>δ</t>
    </r>
    <r>
      <rPr>
        <sz val="11"/>
        <color theme="1"/>
        <rFont val="游ゴシック"/>
        <family val="3"/>
        <charset val="128"/>
      </rPr>
      <t>- Tan</t>
    </r>
    <r>
      <rPr>
        <sz val="11"/>
        <color theme="1"/>
        <rFont val="游ゴシック"/>
        <family val="2"/>
        <charset val="128"/>
      </rPr>
      <t>δ</t>
    </r>
    <r>
      <rPr>
        <sz val="11"/>
        <color theme="1"/>
        <rFont val="游ゴシック"/>
        <family val="3"/>
        <charset val="128"/>
      </rPr>
      <t>tw)</t>
    </r>
    <r>
      <rPr>
        <sz val="11"/>
        <color theme="1"/>
        <rFont val="Calibri"/>
        <family val="2"/>
        <charset val="128"/>
        <scheme val="minor"/>
      </rPr>
      <t>=-Z1+100/2*(Tanδ- Tanδtw)</t>
    </r>
    <phoneticPr fontId="2"/>
  </si>
  <si>
    <t>Le=0.5mH/km</t>
    <phoneticPr fontId="2"/>
  </si>
  <si>
    <t>(H/m)</t>
    <phoneticPr fontId="2"/>
  </si>
  <si>
    <t>Initial</t>
    <phoneticPr fontId="2"/>
  </si>
  <si>
    <t>Aged</t>
    <phoneticPr fontId="2"/>
  </si>
  <si>
    <t>(Hz)</t>
    <phoneticPr fontId="2"/>
  </si>
  <si>
    <t>Im Zc</t>
    <phoneticPr fontId="2"/>
  </si>
  <si>
    <t>Initial</t>
    <phoneticPr fontId="2"/>
  </si>
  <si>
    <t>Aged</t>
    <phoneticPr fontId="2"/>
  </si>
  <si>
    <t>Zc</t>
    <phoneticPr fontId="2"/>
  </si>
  <si>
    <t xml:space="preserve">initial </t>
    <phoneticPr fontId="2"/>
  </si>
  <si>
    <t>real Zc</t>
    <phoneticPr fontId="2"/>
  </si>
  <si>
    <t>100+Z1</t>
    <phoneticPr fontId="2"/>
  </si>
  <si>
    <t>f=100MHz</t>
    <phoneticPr fontId="2"/>
  </si>
  <si>
    <t>Z=Sqrt(Le/C) at high frequency</t>
    <phoneticPr fontId="2"/>
  </si>
  <si>
    <t>Le=C*Zc^2(H/m)</t>
    <phoneticPr fontId="2"/>
  </si>
  <si>
    <t>Im Zc</t>
    <phoneticPr fontId="2"/>
  </si>
  <si>
    <t>Zc</t>
    <phoneticPr fontId="2"/>
  </si>
  <si>
    <t>Le=1E-7(4*Ln(2*0.71/0.52)+1)=5.0E-7(H/loop-m)</t>
    <phoneticPr fontId="2"/>
  </si>
  <si>
    <t>Le=μ0/4PAI(4Ln(D/2d)+μ)(H/loop-m), μ0=4PAIE-7(H/m), μ=1</t>
    <phoneticPr fontId="2"/>
  </si>
  <si>
    <t xml:space="preserve"> </t>
    <phoneticPr fontId="2"/>
  </si>
  <si>
    <t>Calculation of Characteristic Impedance (Zc)</t>
    <phoneticPr fontId="2"/>
  </si>
  <si>
    <t>(C): αi/sqrt(f)*1</t>
    <phoneticPr fontId="2"/>
  </si>
  <si>
    <t>*1: Assumed data</t>
    <phoneticPr fontId="2"/>
  </si>
  <si>
    <t>*2: Zc calculated from enveloped-RL at around 400MHz.</t>
    <phoneticPr fontId="2"/>
  </si>
  <si>
    <t>Zc=111-123ohm*2</t>
    <phoneticPr fontId="2"/>
  </si>
  <si>
    <t>Zc=Sqrt(Le/C)</t>
    <phoneticPr fontId="2"/>
  </si>
  <si>
    <t>f (MHz)</t>
    <phoneticPr fontId="2"/>
  </si>
  <si>
    <t>Equivalent d</t>
    <phoneticPr fontId="2"/>
  </si>
  <si>
    <t>Le=1E-7(4*Ln(2*D/d)+1)</t>
    <phoneticPr fontId="2"/>
  </si>
  <si>
    <t>Le (H/loop-m)</t>
    <phoneticPr fontId="2"/>
  </si>
  <si>
    <t>C=50nF/km</t>
    <phoneticPr fontId="2"/>
  </si>
  <si>
    <t>Zc=sqrt(Le/C)</t>
    <phoneticPr fontId="2"/>
  </si>
  <si>
    <t>RL (dB)</t>
    <phoneticPr fontId="2"/>
  </si>
  <si>
    <t>Le (mH/Km)</t>
    <phoneticPr fontId="2"/>
  </si>
  <si>
    <t>Zc (Ohm)</t>
    <phoneticPr fontId="2"/>
  </si>
  <si>
    <t>Initial Zc (Ohm)</t>
    <phoneticPr fontId="2"/>
  </si>
  <si>
    <t>Aged Zc (Ohm)</t>
    <phoneticPr fontId="2"/>
  </si>
  <si>
    <t>Le=5.0E-7EXP(0.000065f)</t>
    <phoneticPr fontId="2"/>
  </si>
  <si>
    <t>D=0.92mm</t>
    <phoneticPr fontId="2"/>
  </si>
  <si>
    <t>Document Submitted to: TR-42.7.n Meeting</t>
    <phoneticPr fontId="12" type="noConversion"/>
  </si>
  <si>
    <t>Source</t>
  </si>
  <si>
    <t>Chief Engineer (Japan Natainal Certificate for Tx, Ex. &amp; Line Plant)</t>
    <phoneticPr fontId="12" type="noConversion"/>
  </si>
  <si>
    <t>Contact</t>
  </si>
  <si>
    <t>Name:</t>
  </si>
  <si>
    <t>Shinji Hinoshita (Mr.)</t>
    <phoneticPr fontId="12" type="noConversion"/>
  </si>
  <si>
    <t>Complete Address:</t>
  </si>
  <si>
    <t>3-36-7 Kawajiri-Cho, Hitachi City, Japan 319-1411</t>
    <phoneticPr fontId="12" type="noConversion"/>
  </si>
  <si>
    <t>Phone:</t>
  </si>
  <si>
    <t>+81294429459</t>
    <phoneticPr fontId="12" type="noConversion"/>
  </si>
  <si>
    <t>Fax:</t>
  </si>
  <si>
    <t>Ditto</t>
    <phoneticPr fontId="12" type="noConversion"/>
  </si>
  <si>
    <t>Email:</t>
  </si>
  <si>
    <t>hinos@crocus.ocn.ne.jp</t>
    <phoneticPr fontId="12" type="noConversion"/>
  </si>
  <si>
    <t>Title</t>
  </si>
  <si>
    <t xml:space="preserve">Study of limitation of stranded conductor for Cat. 6A patch cord due to H2O diffusion </t>
    <phoneticPr fontId="12" type="noConversion"/>
  </si>
  <si>
    <t>Project Number</t>
  </si>
  <si>
    <t>NA</t>
    <phoneticPr fontId="12" type="noConversion"/>
  </si>
  <si>
    <t>Distribution</t>
  </si>
  <si>
    <t>TR-41.7.n</t>
    <phoneticPr fontId="12" type="noConversion"/>
  </si>
  <si>
    <t>Intended Purpose of Document  (Select one)</t>
  </si>
  <si>
    <t>For Incorporation Into TIA Publication</t>
  </si>
  <si>
    <t>For Information</t>
  </si>
  <si>
    <t>Amendment</t>
    <phoneticPr fontId="12" type="noConversion"/>
  </si>
  <si>
    <t>TIA-568.2D, relavant clause of stranded conductor stipulation</t>
    <phoneticPr fontId="12" type="noConversion"/>
  </si>
  <si>
    <t>Abstract; Presentation of revised formulas of loss, Zc and Le with practical calculation result to fit the actual measured data. As a result of acuurate fit, Zc increase causes due to Le frequency increase dependency according to high frequency resistance (Rs) increase, namely equivalent volume resistivity increase, which is derived by H2O molecular diffusion into strand gap during life aging.</t>
    <phoneticPr fontId="12" type="noConversion"/>
  </si>
  <si>
    <t>Pattent Disclosure (Optional)</t>
  </si>
  <si>
    <t>The Source may have patent(s) and/or published pending patent application(s) that may be essential to the practice of all or part of this Contribution as incorporated in a TIA Publication, and the Source is willing to comply with Sections 3.2 Intellectual Property Rights (IPR) of the TIA Engineering Committee Operating Procedures (ECOP) dated July 7, 2019 as to such patent(s) and/or published pending patent application(s).</t>
  </si>
  <si>
    <t>Function Built-In Column</t>
    <phoneticPr fontId="2"/>
  </si>
  <si>
    <t>Telecommunications Industry Association (TIA)</t>
    <phoneticPr fontId="2"/>
  </si>
  <si>
    <t>Date: October 20, 2020</t>
    <phoneticPr fontId="2"/>
  </si>
  <si>
    <t>TR-42.7-2021-02-007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</si>
</sst>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 "/>
    <numFmt numFmtId="165" formatCode="0.00_ "/>
    <numFmt numFmtId="166" formatCode="0.000_ "/>
  </numFmts>
  <fonts count="15">
    <font>
      <sz val="11"/>
      <color theme="1"/>
      <name val="Calibri"/>
      <family val="2"/>
      <charset val="128"/>
      <scheme val="minor"/>
    </font>
    <font>
      <sz val="11"/>
      <color theme="1"/>
      <name val="游ゴシック"/>
      <family val="2"/>
      <charset val="128"/>
    </font>
    <font>
      <sz val="6"/>
      <name val="Calibri"/>
      <family val="2"/>
      <charset val="128"/>
      <scheme val="minor"/>
    </font>
    <font>
      <sz val="11"/>
      <color theme="1"/>
      <name val="游ゴシック"/>
      <family val="3"/>
      <charset val="128"/>
    </font>
    <font>
      <sz val="11"/>
      <color rgb="FFFF0000"/>
      <name val="Calibri"/>
      <family val="2"/>
      <charset val="128"/>
      <scheme val="minor"/>
    </font>
    <font>
      <sz val="11"/>
      <color rgb="FFFF0000"/>
      <name val="游ゴシック"/>
      <family val="3"/>
      <charset val="128"/>
    </font>
    <font>
      <sz val="11"/>
      <color theme="1"/>
      <name val="Arial"/>
      <family val="2"/>
    </font>
    <font>
      <sz val="11"/>
      <color theme="1"/>
      <name val="Calibri"/>
      <family val="3"/>
      <charset val="128"/>
      <scheme val="minor"/>
    </font>
    <font>
      <sz val="10"/>
      <color theme="1"/>
      <name val="Arial"/>
      <family val="2"/>
    </font>
    <font>
      <sz val="10"/>
      <color theme="1"/>
      <name val="游ゴシック"/>
      <family val="2"/>
      <charset val="128"/>
    </font>
    <font>
      <sz val="10.5"/>
      <color theme="1"/>
      <name val="Arial"/>
      <family val="2"/>
    </font>
    <font>
      <sz val="11"/>
      <color rgb="FFFF0000"/>
      <name val="Calibri"/>
      <family val="3"/>
      <charset val="128"/>
      <scheme val="minor"/>
    </font>
    <font>
      <sz val="10"/>
      <name val="Arial"/>
      <family val="2"/>
    </font>
    <font>
      <b/>
      <sz val="10"/>
      <name val="Arial"/>
      <family val="2"/>
    </font>
    <font>
      <u/>
      <sz val="10"/>
      <color theme="10"/>
      <name val="Arial"/>
      <family val="2"/>
    </font>
  </fonts>
  <fills count="5">
    <fill>
      <patternFill patternType="none"/>
    </fill>
    <fill>
      <patternFill patternType="gray125"/>
    </fill>
    <fill>
      <patternFill patternType="solid">
        <fgColor theme="9" tint="0.59996337778862885"/>
        <bgColor indexed="64"/>
      </patternFill>
    </fill>
    <fill>
      <patternFill patternType="solid">
        <fgColor indexed="26"/>
        <bgColor indexed="64"/>
      </patternFill>
    </fill>
    <fill>
      <patternFill patternType="solid">
        <fgColor theme="8" tint="0.79998168889431442"/>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top style="thin">
        <color auto="1"/>
      </top>
      <bottom style="thin">
        <color auto="1"/>
      </bottom>
      <diagonal/>
    </border>
    <border>
      <left/>
      <right style="double">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double">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double">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double">
        <color auto="1"/>
      </right>
      <top style="medium">
        <color auto="1"/>
      </top>
      <bottom style="thin">
        <color auto="1"/>
      </bottom>
      <diagonal/>
    </border>
    <border>
      <left style="double">
        <color auto="1"/>
      </left>
      <right/>
      <top style="medium">
        <color auto="1"/>
      </top>
      <bottom style="thin">
        <color auto="1"/>
      </bottom>
      <diagonal/>
    </border>
    <border>
      <left/>
      <right style="medium">
        <color auto="1"/>
      </right>
      <top style="medium">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2" fillId="0" borderId="0"/>
    <xf numFmtId="0" fontId="14" fillId="0" borderId="0" applyNumberFormat="0" applyFill="0" applyBorder="0" applyAlignment="0" applyProtection="0"/>
  </cellStyleXfs>
  <cellXfs count="104">
    <xf numFmtId="0" fontId="0" fillId="0" borderId="0" xfId="0">
      <alignment vertical="center"/>
    </xf>
    <xf numFmtId="0" fontId="0" fillId="0" borderId="1" xfId="0" applyBorder="1">
      <alignment vertical="center"/>
    </xf>
    <xf numFmtId="0" fontId="1" fillId="0" borderId="1" xfId="0" applyFont="1" applyBorder="1">
      <alignment vertical="center"/>
    </xf>
    <xf numFmtId="0" fontId="0" fillId="0" borderId="1" xfId="0" applyBorder="1" applyAlignment="1">
      <alignment horizontal="center" vertical="center"/>
    </xf>
    <xf numFmtId="0" fontId="5" fillId="0" borderId="1" xfId="0" applyFont="1" applyBorder="1">
      <alignment vertical="center"/>
    </xf>
    <xf numFmtId="0" fontId="4" fillId="0" borderId="0" xfId="0" applyFont="1">
      <alignment vertical="center"/>
    </xf>
    <xf numFmtId="165" fontId="0" fillId="0" borderId="1" xfId="0" applyNumberFormat="1" applyBorder="1">
      <alignment vertical="center"/>
    </xf>
    <xf numFmtId="164" fontId="0" fillId="0" borderId="1" xfId="0" applyNumberFormat="1" applyBorder="1" applyAlignment="1">
      <alignment horizontal="center" vertical="center"/>
    </xf>
    <xf numFmtId="0" fontId="0" fillId="0" borderId="1" xfId="0" applyFont="1" applyFill="1" applyBorder="1" applyAlignment="1">
      <alignment horizontal="center" vertical="center"/>
    </xf>
    <xf numFmtId="0" fontId="6" fillId="0" borderId="1" xfId="0" applyFont="1" applyBorder="1">
      <alignment vertical="center"/>
    </xf>
    <xf numFmtId="0" fontId="0" fillId="0" borderId="1" xfId="0" applyFill="1" applyBorder="1">
      <alignment vertical="center"/>
    </xf>
    <xf numFmtId="11" fontId="0" fillId="0" borderId="1" xfId="0" applyNumberFormat="1" applyBorder="1">
      <alignment vertical="center"/>
    </xf>
    <xf numFmtId="0" fontId="0" fillId="0" borderId="0" xfId="0" applyFont="1" applyFill="1" applyBorder="1" applyAlignment="1">
      <alignment horizontal="center" vertical="center"/>
    </xf>
    <xf numFmtId="0" fontId="0" fillId="0" borderId="0" xfId="0" applyFill="1" applyBorder="1">
      <alignment vertical="center"/>
    </xf>
    <xf numFmtId="0" fontId="0" fillId="0" borderId="5" xfId="0" applyBorder="1">
      <alignment vertical="center"/>
    </xf>
    <xf numFmtId="11" fontId="0" fillId="0" borderId="0" xfId="0" applyNumberFormat="1">
      <alignment vertical="center"/>
    </xf>
    <xf numFmtId="0" fontId="0" fillId="0" borderId="0" xfId="0" applyFill="1" applyBorder="1" applyAlignment="1">
      <alignment horizontal="center" vertical="center"/>
    </xf>
    <xf numFmtId="0" fontId="8" fillId="0" borderId="1" xfId="0" applyFont="1" applyBorder="1">
      <alignment vertical="center"/>
    </xf>
    <xf numFmtId="0" fontId="0" fillId="0" borderId="0" xfId="0" applyBorder="1">
      <alignment vertical="center"/>
    </xf>
    <xf numFmtId="11" fontId="0" fillId="0" borderId="0" xfId="0" applyNumberFormat="1" applyBorder="1">
      <alignment vertical="center"/>
    </xf>
    <xf numFmtId="0" fontId="0" fillId="0" borderId="6" xfId="0" applyBorder="1" applyAlignment="1">
      <alignment horizontal="center" vertical="center"/>
    </xf>
    <xf numFmtId="0" fontId="10" fillId="0" borderId="7" xfId="0" applyFont="1" applyBorder="1" applyAlignment="1">
      <alignment horizontal="center" vertical="center"/>
    </xf>
    <xf numFmtId="0" fontId="10" fillId="0" borderId="11" xfId="0" applyFont="1" applyBorder="1" applyAlignment="1">
      <alignment horizontal="center" vertical="center"/>
    </xf>
    <xf numFmtId="0" fontId="0" fillId="0" borderId="12" xfId="0" applyBorder="1">
      <alignment vertical="center"/>
    </xf>
    <xf numFmtId="11" fontId="0" fillId="0" borderId="13" xfId="0" applyNumberFormat="1" applyBorder="1">
      <alignment vertical="center"/>
    </xf>
    <xf numFmtId="11" fontId="0" fillId="0" borderId="15" xfId="0" applyNumberFormat="1" applyBorder="1">
      <alignment vertical="center"/>
    </xf>
    <xf numFmtId="0" fontId="0" fillId="2" borderId="7" xfId="0" applyFill="1" applyBorder="1" applyAlignment="1">
      <alignment horizontal="center" vertical="center"/>
    </xf>
    <xf numFmtId="0" fontId="0" fillId="2" borderId="13" xfId="0" applyFill="1" applyBorder="1">
      <alignment vertical="center"/>
    </xf>
    <xf numFmtId="0" fontId="0" fillId="0" borderId="22" xfId="0" applyBorder="1">
      <alignment vertical="center"/>
    </xf>
    <xf numFmtId="11" fontId="0" fillId="2" borderId="1" xfId="0" applyNumberFormat="1" applyFill="1" applyBorder="1">
      <alignment vertical="center"/>
    </xf>
    <xf numFmtId="0" fontId="0" fillId="0" borderId="24" xfId="0" applyBorder="1">
      <alignment vertical="center"/>
    </xf>
    <xf numFmtId="166" fontId="0" fillId="0" borderId="22" xfId="0" applyNumberFormat="1" applyBorder="1">
      <alignment vertical="center"/>
    </xf>
    <xf numFmtId="0" fontId="11" fillId="0" borderId="0" xfId="0" applyFont="1">
      <alignment vertical="center"/>
    </xf>
    <xf numFmtId="166" fontId="0" fillId="0" borderId="0" xfId="0" applyNumberFormat="1" applyBorder="1">
      <alignment vertical="center"/>
    </xf>
    <xf numFmtId="0" fontId="0" fillId="0" borderId="1" xfId="0" applyFill="1" applyBorder="1" applyAlignment="1">
      <alignment horizontal="center" vertical="center"/>
    </xf>
    <xf numFmtId="0" fontId="13" fillId="0" borderId="0" xfId="1" applyFont="1" applyAlignment="1">
      <alignment vertical="center"/>
    </xf>
    <xf numFmtId="0" fontId="12" fillId="0" borderId="0" xfId="1"/>
    <xf numFmtId="0" fontId="13" fillId="3" borderId="1" xfId="1" applyFont="1" applyFill="1" applyBorder="1" applyAlignment="1" applyProtection="1">
      <alignment horizontal="right" vertical="center"/>
      <protection locked="0"/>
    </xf>
    <xf numFmtId="0" fontId="13" fillId="0" borderId="0" xfId="1" applyFont="1"/>
    <xf numFmtId="0" fontId="13" fillId="0" borderId="0" xfId="1" applyFont="1" applyAlignment="1">
      <alignment horizontal="right"/>
    </xf>
    <xf numFmtId="0" fontId="13" fillId="0" borderId="2" xfId="1" applyFont="1" applyBorder="1" applyAlignment="1">
      <alignment vertical="center"/>
    </xf>
    <xf numFmtId="0" fontId="12" fillId="0" borderId="3" xfId="1" applyBorder="1" applyAlignment="1">
      <alignment vertical="center"/>
    </xf>
    <xf numFmtId="0" fontId="13" fillId="0" borderId="25" xfId="1" applyFont="1" applyBorder="1" applyAlignment="1">
      <alignment vertical="center"/>
    </xf>
    <xf numFmtId="0" fontId="12" fillId="0" borderId="26" xfId="1" applyBorder="1" applyAlignment="1">
      <alignment vertical="center"/>
    </xf>
    <xf numFmtId="0" fontId="12" fillId="0" borderId="5" xfId="1" applyBorder="1" applyAlignment="1">
      <alignment vertical="center"/>
    </xf>
    <xf numFmtId="0" fontId="12" fillId="0" borderId="27" xfId="1" applyBorder="1"/>
    <xf numFmtId="0" fontId="12" fillId="0" borderId="28" xfId="1" applyBorder="1" applyAlignment="1">
      <alignment vertical="center"/>
    </xf>
    <xf numFmtId="0" fontId="12" fillId="0" borderId="29" xfId="1" applyBorder="1"/>
    <xf numFmtId="0" fontId="12" fillId="3" borderId="23" xfId="1" applyFill="1" applyBorder="1" applyAlignment="1" applyProtection="1">
      <alignment horizontal="center" vertical="center"/>
      <protection locked="0"/>
    </xf>
    <xf numFmtId="0" fontId="12" fillId="3" borderId="1" xfId="1" applyFill="1" applyBorder="1" applyAlignment="1" applyProtection="1">
      <alignment horizontal="center" vertical="center"/>
      <protection locked="0"/>
    </xf>
    <xf numFmtId="0" fontId="12" fillId="0" borderId="23" xfId="1" applyBorder="1" applyAlignment="1">
      <alignment vertical="center"/>
    </xf>
    <xf numFmtId="0" fontId="0" fillId="4" borderId="1" xfId="0" applyFill="1" applyBorder="1">
      <alignment vertical="center"/>
    </xf>
    <xf numFmtId="165" fontId="0" fillId="4" borderId="1" xfId="0" applyNumberFormat="1" applyFill="1" applyBorder="1">
      <alignment vertical="center"/>
    </xf>
    <xf numFmtId="0" fontId="0" fillId="4" borderId="22" xfId="0" applyFill="1" applyBorder="1">
      <alignment vertical="center"/>
    </xf>
    <xf numFmtId="11" fontId="10" fillId="4" borderId="6" xfId="0" applyNumberFormat="1" applyFont="1" applyFill="1" applyBorder="1" applyAlignment="1">
      <alignment horizontal="center" vertical="center"/>
    </xf>
    <xf numFmtId="11" fontId="10" fillId="4" borderId="10" xfId="0" applyNumberFormat="1" applyFont="1" applyFill="1" applyBorder="1" applyAlignment="1">
      <alignment horizontal="center" vertical="center"/>
    </xf>
    <xf numFmtId="11" fontId="10" fillId="4" borderId="12" xfId="0" applyNumberFormat="1" applyFont="1" applyFill="1" applyBorder="1" applyAlignment="1">
      <alignment horizontal="center" vertical="center"/>
    </xf>
    <xf numFmtId="11" fontId="10" fillId="4" borderId="14" xfId="0" applyNumberFormat="1" applyFont="1" applyFill="1" applyBorder="1" applyAlignment="1">
      <alignment horizontal="center" vertical="center"/>
    </xf>
    <xf numFmtId="0" fontId="0" fillId="4" borderId="1" xfId="0" applyFill="1" applyBorder="1" applyAlignment="1">
      <alignment horizontal="center" vertical="center"/>
    </xf>
    <xf numFmtId="11" fontId="0" fillId="4" borderId="1" xfId="0" applyNumberFormat="1" applyFill="1" applyBorder="1">
      <alignment vertical="center"/>
    </xf>
    <xf numFmtId="164" fontId="0" fillId="4" borderId="1" xfId="0" applyNumberFormat="1" applyFill="1" applyBorder="1">
      <alignment vertical="center"/>
    </xf>
    <xf numFmtId="11" fontId="0" fillId="4" borderId="23" xfId="0" applyNumberFormat="1" applyFill="1" applyBorder="1">
      <alignment vertical="center"/>
    </xf>
    <xf numFmtId="166" fontId="0" fillId="4" borderId="23" xfId="0" applyNumberFormat="1" applyFill="1" applyBorder="1">
      <alignment vertical="center"/>
    </xf>
    <xf numFmtId="166" fontId="0" fillId="4" borderId="1" xfId="0" applyNumberFormat="1" applyFill="1" applyBorder="1">
      <alignment vertical="center"/>
    </xf>
    <xf numFmtId="166" fontId="0" fillId="4" borderId="1" xfId="0" applyNumberFormat="1" applyFill="1" applyBorder="1" applyAlignment="1">
      <alignment horizontal="center" vertical="center"/>
    </xf>
    <xf numFmtId="11" fontId="0" fillId="4" borderId="1" xfId="0" applyNumberFormat="1" applyFill="1" applyBorder="1" applyAlignment="1">
      <alignment horizontal="center" vertical="center"/>
    </xf>
    <xf numFmtId="165" fontId="0" fillId="4" borderId="1" xfId="0" applyNumberFormat="1" applyFill="1" applyBorder="1" applyAlignment="1">
      <alignment horizontal="center" vertical="center"/>
    </xf>
    <xf numFmtId="164" fontId="0" fillId="4" borderId="1" xfId="0" applyNumberFormat="1" applyFill="1" applyBorder="1" applyAlignment="1">
      <alignment horizontal="center" vertical="center"/>
    </xf>
    <xf numFmtId="15" fontId="12" fillId="0" borderId="0" xfId="1" applyNumberFormat="1"/>
    <xf numFmtId="0" fontId="12" fillId="3" borderId="2" xfId="1" applyFill="1" applyBorder="1" applyAlignment="1" applyProtection="1">
      <alignment horizontal="left" vertical="top" wrapText="1"/>
      <protection locked="0"/>
    </xf>
    <xf numFmtId="0" fontId="12" fillId="3" borderId="4" xfId="1" applyFill="1" applyBorder="1" applyAlignment="1" applyProtection="1">
      <alignment horizontal="left" vertical="top" wrapText="1"/>
      <protection locked="0"/>
    </xf>
    <xf numFmtId="0" fontId="12" fillId="3" borderId="3" xfId="1" applyFill="1" applyBorder="1" applyAlignment="1" applyProtection="1">
      <alignment horizontal="left" vertical="top" wrapText="1"/>
      <protection locked="0"/>
    </xf>
    <xf numFmtId="0" fontId="12" fillId="3" borderId="1" xfId="1" applyFill="1" applyBorder="1" applyAlignment="1" applyProtection="1">
      <alignment horizontal="left" vertical="center" wrapText="1"/>
      <protection locked="0"/>
    </xf>
    <xf numFmtId="0" fontId="12" fillId="3" borderId="2" xfId="1" applyFill="1" applyBorder="1" applyAlignment="1" applyProtection="1">
      <alignment horizontal="left" vertical="center" wrapText="1"/>
      <protection locked="0"/>
    </xf>
    <xf numFmtId="0" fontId="12" fillId="3" borderId="4" xfId="1" applyFill="1" applyBorder="1" applyAlignment="1" applyProtection="1">
      <alignment horizontal="left" vertical="center" wrapText="1"/>
      <protection locked="0"/>
    </xf>
    <xf numFmtId="0" fontId="12" fillId="3" borderId="3" xfId="1" applyFill="1" applyBorder="1" applyAlignment="1" applyProtection="1">
      <alignment horizontal="left" vertical="center" wrapText="1"/>
      <protection locked="0"/>
    </xf>
    <xf numFmtId="0" fontId="13" fillId="0" borderId="25" xfId="1" applyFont="1" applyBorder="1" applyAlignment="1">
      <alignment horizontal="left" vertical="center" wrapText="1"/>
    </xf>
    <xf numFmtId="0" fontId="13" fillId="0" borderId="26" xfId="1" applyFont="1" applyBorder="1" applyAlignment="1">
      <alignment horizontal="left" vertical="center" wrapText="1"/>
    </xf>
    <xf numFmtId="0" fontId="13" fillId="0" borderId="5" xfId="1" applyFont="1" applyBorder="1" applyAlignment="1">
      <alignment horizontal="left" vertical="center" wrapText="1"/>
    </xf>
    <xf numFmtId="0" fontId="13" fillId="0" borderId="27" xfId="1" applyFont="1" applyBorder="1" applyAlignment="1">
      <alignment horizontal="left" vertical="center" wrapText="1"/>
    </xf>
    <xf numFmtId="0" fontId="13" fillId="0" borderId="28" xfId="1" applyFont="1" applyBorder="1" applyAlignment="1">
      <alignment horizontal="left" vertical="center" wrapText="1"/>
    </xf>
    <xf numFmtId="0" fontId="13" fillId="0" borderId="29" xfId="1" applyFont="1" applyBorder="1" applyAlignment="1">
      <alignment horizontal="left" vertical="center" wrapText="1"/>
    </xf>
    <xf numFmtId="0" fontId="12" fillId="0" borderId="1" xfId="1" applyBorder="1" applyAlignment="1">
      <alignment horizontal="left" vertical="center"/>
    </xf>
    <xf numFmtId="0" fontId="12" fillId="3" borderId="2" xfId="1" applyFill="1" applyBorder="1" applyAlignment="1" applyProtection="1">
      <alignment horizontal="center" vertical="center" wrapText="1"/>
      <protection locked="0"/>
    </xf>
    <xf numFmtId="0" fontId="12" fillId="3" borderId="3" xfId="1" applyFill="1" applyBorder="1" applyAlignment="1" applyProtection="1">
      <alignment horizontal="center" vertical="center" wrapText="1"/>
      <protection locked="0"/>
    </xf>
    <xf numFmtId="0" fontId="12" fillId="0" borderId="1" xfId="1" applyBorder="1" applyAlignment="1">
      <alignment horizontal="right" vertical="center"/>
    </xf>
    <xf numFmtId="0" fontId="12" fillId="0" borderId="1" xfId="1" applyBorder="1" applyAlignment="1">
      <alignment horizontal="right"/>
    </xf>
    <xf numFmtId="0" fontId="12" fillId="3" borderId="1" xfId="1" quotePrefix="1" applyFill="1" applyBorder="1" applyAlignment="1" applyProtection="1">
      <alignment horizontal="left" vertical="center" wrapText="1"/>
      <protection locked="0"/>
    </xf>
    <xf numFmtId="0" fontId="14" fillId="3" borderId="1" xfId="2" applyFill="1" applyBorder="1" applyAlignment="1" applyProtection="1">
      <alignment horizontal="left" vertical="center" wrapText="1"/>
      <protection locked="0"/>
    </xf>
    <xf numFmtId="0" fontId="13" fillId="0" borderId="0" xfId="1" applyFont="1" applyAlignment="1">
      <alignment horizont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0" fillId="0" borderId="20" xfId="0" applyFont="1" applyBorder="1" applyAlignment="1">
      <alignment horizontal="center" vertical="center"/>
    </xf>
    <xf numFmtId="0" fontId="0" fillId="0" borderId="21" xfId="0" applyBorder="1" applyAlignment="1">
      <alignment horizontal="center" vertical="center"/>
    </xf>
    <xf numFmtId="166" fontId="0" fillId="0" borderId="1" xfId="0" applyNumberFormat="1" applyBorder="1" applyAlignment="1">
      <alignment horizontal="center" vertical="center"/>
    </xf>
  </cellXfs>
  <cellStyles count="3">
    <cellStyle name="Normal" xfId="0" builtinId="0"/>
    <cellStyle name="ハイパーリンク 2" xfId="2" xr:uid="{E29C6CA5-98D1-4A86-BCE3-2F1EA1E04210}"/>
    <cellStyle name="標準 2" xfId="1" xr:uid="{D8CEC5E6-0B13-4573-BED8-3A345E4289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05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ltLang="ja-JP" sz="1050">
                <a:solidFill>
                  <a:sysClr val="windowText" lastClr="000000"/>
                </a:solidFill>
                <a:latin typeface="Arial" panose="020B0604020202020204" pitchFamily="34" charset="0"/>
                <a:cs typeface="Arial" panose="020B0604020202020204" pitchFamily="34" charset="0"/>
              </a:rPr>
              <a:t>Y = A*X + B Graph of</a:t>
            </a:r>
            <a:r>
              <a:rPr lang="en-US" altLang="ja-JP" sz="1050" baseline="0">
                <a:solidFill>
                  <a:sysClr val="windowText" lastClr="000000"/>
                </a:solidFill>
                <a:latin typeface="Arial" panose="020B0604020202020204" pitchFamily="34" charset="0"/>
                <a:cs typeface="Arial" panose="020B0604020202020204" pitchFamily="34" charset="0"/>
              </a:rPr>
              <a:t> Inital &amp; Aged Data, Y=</a:t>
            </a:r>
            <a:r>
              <a:rPr lang="el-GR" altLang="ja-JP" sz="1050" baseline="0">
                <a:solidFill>
                  <a:sysClr val="windowText" lastClr="000000"/>
                </a:solidFill>
                <a:latin typeface="Arial" panose="020B0604020202020204" pitchFamily="34" charset="0"/>
                <a:cs typeface="Arial" panose="020B0604020202020204" pitchFamily="34" charset="0"/>
              </a:rPr>
              <a:t>α</a:t>
            </a:r>
            <a:r>
              <a:rPr lang="en-US" altLang="ja-JP" sz="1050" baseline="0">
                <a:solidFill>
                  <a:sysClr val="windowText" lastClr="000000"/>
                </a:solidFill>
                <a:latin typeface="Arial" panose="020B0604020202020204" pitchFamily="34" charset="0"/>
                <a:cs typeface="Arial" panose="020B0604020202020204" pitchFamily="34" charset="0"/>
              </a:rPr>
              <a:t>/Sqrt(f), X=Sqrt(f)</a:t>
            </a:r>
            <a:endParaRPr lang="ja-JP" altLang="en-US" sz="105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lang="ja-JP" sz="105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596180677723451"/>
          <c:y val="7.6585182932143545E-2"/>
          <c:w val="0.85880526875588936"/>
          <c:h val="0.80754418805816675"/>
        </c:manualLayout>
      </c:layout>
      <c:scatterChart>
        <c:scatterStyle val="lineMarker"/>
        <c:varyColors val="0"/>
        <c:ser>
          <c:idx val="0"/>
          <c:order val="0"/>
          <c:tx>
            <c:strRef>
              <c:f>'Formula and analysis result '!$B$23</c:f>
              <c:strCache>
                <c:ptCount val="1"/>
                <c:pt idx="0">
                  <c:v>(A): αi/sqrt(f)</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22330029239411328"/>
                  <c:y val="4.1247901257217515E-2"/>
                </c:manualLayout>
              </c:layout>
              <c:numFmt formatCode="General" sourceLinked="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rendlineLbl>
          </c:trendline>
          <c:xVal>
            <c:numRef>
              <c:f>'Formula and analysis result '!$A$24:$A$25</c:f>
              <c:numCache>
                <c:formatCode>General</c:formatCode>
                <c:ptCount val="2"/>
                <c:pt idx="0">
                  <c:v>10</c:v>
                </c:pt>
                <c:pt idx="1">
                  <c:v>20</c:v>
                </c:pt>
              </c:numCache>
            </c:numRef>
          </c:xVal>
          <c:yVal>
            <c:numRef>
              <c:f>'Formula and analysis result '!$B$24:$B$25</c:f>
              <c:numCache>
                <c:formatCode>0.00_ </c:formatCode>
                <c:ptCount val="2"/>
                <c:pt idx="0">
                  <c:v>1.9419</c:v>
                </c:pt>
                <c:pt idx="1">
                  <c:v>2.0038999999999998</c:v>
                </c:pt>
              </c:numCache>
            </c:numRef>
          </c:yVal>
          <c:smooth val="0"/>
          <c:extLst>
            <c:ext xmlns:c16="http://schemas.microsoft.com/office/drawing/2014/chart" uri="{C3380CC4-5D6E-409C-BE32-E72D297353CC}">
              <c16:uniqueId val="{00000000-2564-494E-A941-FAD2D79331E9}"/>
            </c:ext>
          </c:extLst>
        </c:ser>
        <c:ser>
          <c:idx val="1"/>
          <c:order val="1"/>
          <c:tx>
            <c:strRef>
              <c:f>'Formula and analysis result '!$C$23</c:f>
              <c:strCache>
                <c:ptCount val="1"/>
                <c:pt idx="0">
                  <c:v>(A): αa/sqrt(f)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23940712341619855"/>
                  <c:y val="2.5527446239972894E-2"/>
                </c:manualLayout>
              </c:layout>
              <c:numFmt formatCode="General" sourceLinked="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rendlineLbl>
          </c:trendline>
          <c:xVal>
            <c:numRef>
              <c:f>'Formula and analysis result '!$A$24:$A$25</c:f>
              <c:numCache>
                <c:formatCode>General</c:formatCode>
                <c:ptCount val="2"/>
                <c:pt idx="0">
                  <c:v>10</c:v>
                </c:pt>
                <c:pt idx="1">
                  <c:v>20</c:v>
                </c:pt>
              </c:numCache>
            </c:numRef>
          </c:xVal>
          <c:yVal>
            <c:numRef>
              <c:f>'Formula and analysis result '!$C$24:$C$25</c:f>
              <c:numCache>
                <c:formatCode>0.00_ </c:formatCode>
                <c:ptCount val="2"/>
                <c:pt idx="0">
                  <c:v>2.0036999999999998</c:v>
                </c:pt>
                <c:pt idx="1">
                  <c:v>2.0737000000000001</c:v>
                </c:pt>
              </c:numCache>
            </c:numRef>
          </c:yVal>
          <c:smooth val="0"/>
          <c:extLst>
            <c:ext xmlns:c16="http://schemas.microsoft.com/office/drawing/2014/chart" uri="{C3380CC4-5D6E-409C-BE32-E72D297353CC}">
              <c16:uniqueId val="{00000002-2564-494E-A941-FAD2D79331E9}"/>
            </c:ext>
          </c:extLst>
        </c:ser>
        <c:ser>
          <c:idx val="2"/>
          <c:order val="2"/>
          <c:tx>
            <c:strRef>
              <c:f>'Formula and analysis result '!$D$23</c:f>
              <c:strCache>
                <c:ptCount val="1"/>
                <c:pt idx="0">
                  <c:v>(B): αi/sqrt(f)</c:v>
                </c:pt>
              </c:strCache>
            </c:strRef>
          </c:tx>
          <c:spPr>
            <a:ln w="25400" cap="rnd">
              <a:noFill/>
              <a:round/>
            </a:ln>
            <a:effectLst/>
          </c:spPr>
          <c:marker>
            <c:symbol val="circle"/>
            <c:size val="5"/>
            <c:spPr>
              <a:solidFill>
                <a:schemeClr val="accent3"/>
              </a:solidFill>
              <a:ln w="9525">
                <a:solidFill>
                  <a:schemeClr val="accent3"/>
                </a:solidFill>
              </a:ln>
              <a:effectLst/>
            </c:spPr>
          </c:marker>
          <c:xVal>
            <c:numRef>
              <c:f>'Formula and analysis result '!$A$24:$A$25</c:f>
              <c:numCache>
                <c:formatCode>General</c:formatCode>
                <c:ptCount val="2"/>
                <c:pt idx="0">
                  <c:v>10</c:v>
                </c:pt>
                <c:pt idx="1">
                  <c:v>20</c:v>
                </c:pt>
              </c:numCache>
            </c:numRef>
          </c:xVal>
          <c:yVal>
            <c:numRef>
              <c:f>'Formula and analysis result '!$D$24:$D$25</c:f>
              <c:numCache>
                <c:formatCode>0.00_ </c:formatCode>
                <c:ptCount val="2"/>
                <c:pt idx="0">
                  <c:v>2.1323000000000003</c:v>
                </c:pt>
                <c:pt idx="1">
                  <c:v>2.2033</c:v>
                </c:pt>
              </c:numCache>
            </c:numRef>
          </c:yVal>
          <c:smooth val="0"/>
          <c:extLst>
            <c:ext xmlns:c16="http://schemas.microsoft.com/office/drawing/2014/chart" uri="{C3380CC4-5D6E-409C-BE32-E72D297353CC}">
              <c16:uniqueId val="{00000003-2564-494E-A941-FAD2D79331E9}"/>
            </c:ext>
          </c:extLst>
        </c:ser>
        <c:ser>
          <c:idx val="3"/>
          <c:order val="3"/>
          <c:tx>
            <c:strRef>
              <c:f>'Formula and analysis result '!$E$23</c:f>
              <c:strCache>
                <c:ptCount val="1"/>
                <c:pt idx="0">
                  <c:v>(B): αa/sqrt(f)</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2.4019347350456386E-2"/>
                  <c:y val="1.3728621191277289E-2"/>
                </c:manualLayout>
              </c:layout>
              <c:numFmt formatCode="General" sourceLinked="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rendlineLbl>
          </c:trendline>
          <c:xVal>
            <c:numRef>
              <c:f>'Formula and analysis result '!$A$24:$A$25</c:f>
              <c:numCache>
                <c:formatCode>General</c:formatCode>
                <c:ptCount val="2"/>
                <c:pt idx="0">
                  <c:v>10</c:v>
                </c:pt>
                <c:pt idx="1">
                  <c:v>20</c:v>
                </c:pt>
              </c:numCache>
            </c:numRef>
          </c:xVal>
          <c:yVal>
            <c:numRef>
              <c:f>'Formula and analysis result '!$E$24:$E$25</c:f>
              <c:numCache>
                <c:formatCode>0.00_ </c:formatCode>
                <c:ptCount val="2"/>
                <c:pt idx="0">
                  <c:v>2.5987</c:v>
                </c:pt>
                <c:pt idx="1">
                  <c:v>2.6997</c:v>
                </c:pt>
              </c:numCache>
            </c:numRef>
          </c:yVal>
          <c:smooth val="0"/>
          <c:extLst>
            <c:ext xmlns:c16="http://schemas.microsoft.com/office/drawing/2014/chart" uri="{C3380CC4-5D6E-409C-BE32-E72D297353CC}">
              <c16:uniqueId val="{00000004-2564-494E-A941-FAD2D79331E9}"/>
            </c:ext>
          </c:extLst>
        </c:ser>
        <c:ser>
          <c:idx val="4"/>
          <c:order val="4"/>
          <c:tx>
            <c:strRef>
              <c:f>'Formula and analysis result '!$F$23</c:f>
              <c:strCache>
                <c:ptCount val="1"/>
                <c:pt idx="0">
                  <c:v>(C): αi/sqrt(f)*1</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1.7856019153229884E-2"/>
                  <c:y val="1.699408335478576E-2"/>
                </c:manualLayout>
              </c:layout>
              <c:numFmt formatCode="General" sourceLinked="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rendlineLbl>
          </c:trendline>
          <c:xVal>
            <c:numRef>
              <c:f>'Formula and analysis result '!$A$24:$A$25</c:f>
              <c:numCache>
                <c:formatCode>General</c:formatCode>
                <c:ptCount val="2"/>
                <c:pt idx="0">
                  <c:v>10</c:v>
                </c:pt>
                <c:pt idx="1">
                  <c:v>20</c:v>
                </c:pt>
              </c:numCache>
            </c:numRef>
          </c:xVal>
          <c:yVal>
            <c:numRef>
              <c:f>'Formula and analysis result '!$F$24:$F$25</c:f>
              <c:numCache>
                <c:formatCode>0.00_ </c:formatCode>
                <c:ptCount val="2"/>
                <c:pt idx="0">
                  <c:v>2.1323000000000003</c:v>
                </c:pt>
                <c:pt idx="1">
                  <c:v>2.2033</c:v>
                </c:pt>
              </c:numCache>
            </c:numRef>
          </c:yVal>
          <c:smooth val="0"/>
          <c:extLst>
            <c:ext xmlns:c16="http://schemas.microsoft.com/office/drawing/2014/chart" uri="{C3380CC4-5D6E-409C-BE32-E72D297353CC}">
              <c16:uniqueId val="{00000005-2564-494E-A941-FAD2D79331E9}"/>
            </c:ext>
          </c:extLst>
        </c:ser>
        <c:ser>
          <c:idx val="5"/>
          <c:order val="5"/>
          <c:tx>
            <c:strRef>
              <c:f>'Formula and analysis result '!$G$23</c:f>
              <c:strCache>
                <c:ptCount val="1"/>
                <c:pt idx="0">
                  <c:v>(C): αa/sqrt(f)</c:v>
                </c:pt>
              </c:strCache>
            </c:strRef>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0"/>
            <c:dispEq val="1"/>
            <c:trendlineLbl>
              <c:layout>
                <c:manualLayout>
                  <c:x val="-2.3690636513270972E-2"/>
                  <c:y val="1.2538240001527081E-2"/>
                </c:manualLayout>
              </c:layout>
              <c:numFmt formatCode="General" sourceLinked="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rendlineLbl>
          </c:trendline>
          <c:xVal>
            <c:numRef>
              <c:f>'Formula and analysis result '!$A$24:$A$25</c:f>
              <c:numCache>
                <c:formatCode>General</c:formatCode>
                <c:ptCount val="2"/>
                <c:pt idx="0">
                  <c:v>10</c:v>
                </c:pt>
                <c:pt idx="1">
                  <c:v>20</c:v>
                </c:pt>
              </c:numCache>
            </c:numRef>
          </c:xVal>
          <c:yVal>
            <c:numRef>
              <c:f>'Formula and analysis result '!$G$24:$G$25</c:f>
              <c:numCache>
                <c:formatCode>0.00_ </c:formatCode>
                <c:ptCount val="2"/>
                <c:pt idx="0">
                  <c:v>2.38</c:v>
                </c:pt>
                <c:pt idx="1">
                  <c:v>2.4750000000000001</c:v>
                </c:pt>
              </c:numCache>
            </c:numRef>
          </c:yVal>
          <c:smooth val="0"/>
          <c:extLst>
            <c:ext xmlns:c16="http://schemas.microsoft.com/office/drawing/2014/chart" uri="{C3380CC4-5D6E-409C-BE32-E72D297353CC}">
              <c16:uniqueId val="{00000006-2564-494E-A941-FAD2D79331E9}"/>
            </c:ext>
          </c:extLst>
        </c:ser>
        <c:dLbls>
          <c:showLegendKey val="0"/>
          <c:showVal val="0"/>
          <c:showCatName val="0"/>
          <c:showSerName val="0"/>
          <c:showPercent val="0"/>
          <c:showBubbleSize val="0"/>
        </c:dLbls>
        <c:axId val="472882000"/>
        <c:axId val="472878480"/>
      </c:scatterChart>
      <c:valAx>
        <c:axId val="472882000"/>
        <c:scaling>
          <c:orientation val="minMax"/>
          <c:min val="5"/>
        </c:scaling>
        <c:delete val="0"/>
        <c:axPos val="b"/>
        <c:majorGridlines>
          <c:spPr>
            <a:ln w="9525" cap="flat" cmpd="sng" algn="ctr">
              <a:solidFill>
                <a:schemeClr val="bg1">
                  <a:lumMod val="65000"/>
                </a:schemeClr>
              </a:solidFill>
              <a:round/>
            </a:ln>
            <a:effectLst/>
          </c:spPr>
        </c:majorGridlines>
        <c:minorGridlines>
          <c:spPr>
            <a:ln w="9525" cap="flat" cmpd="sng" algn="ctr">
              <a:noFill/>
              <a:round/>
            </a:ln>
            <a:effectLst/>
          </c:spPr>
        </c:minorGridlines>
        <c:title>
          <c:tx>
            <c:rich>
              <a:bodyPr rot="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ja-JP" sz="1050">
                    <a:solidFill>
                      <a:sysClr val="windowText" lastClr="000000"/>
                    </a:solidFill>
                    <a:latin typeface="Arial" panose="020B0604020202020204" pitchFamily="34" charset="0"/>
                    <a:cs typeface="Arial" panose="020B0604020202020204" pitchFamily="34" charset="0"/>
                  </a:rPr>
                  <a:t>Sqrt (f) (√MHz)</a:t>
                </a:r>
                <a:endParaRPr lang="ja-JP" altLang="en-US" sz="105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0541580222348939"/>
              <c:y val="0.9378026796791602"/>
            </c:manualLayout>
          </c:layout>
          <c:overlay val="0"/>
          <c:spPr>
            <a:noFill/>
            <a:ln>
              <a:noFill/>
            </a:ln>
            <a:effectLst/>
          </c:spPr>
          <c:txPr>
            <a:bodyPr rot="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2878480"/>
        <c:crosses val="autoZero"/>
        <c:crossBetween val="midCat"/>
      </c:valAx>
      <c:valAx>
        <c:axId val="472878480"/>
        <c:scaling>
          <c:orientation val="minMax"/>
          <c:min val="1.6"/>
        </c:scaling>
        <c:delete val="0"/>
        <c:axPos val="l"/>
        <c:majorGridlines>
          <c:spPr>
            <a:ln w="6350" cap="flat" cmpd="sng" algn="ctr">
              <a:solidFill>
                <a:schemeClr val="bg1">
                  <a:lumMod val="65000"/>
                </a:schemeClr>
              </a:solidFill>
              <a:round/>
            </a:ln>
            <a:effectLst/>
          </c:spPr>
        </c:majorGridlines>
        <c:title>
          <c:tx>
            <c:rich>
              <a:bodyPr rot="-5400000" spcFirstLastPara="1" vertOverflow="ellipsis" vert="horz" wrap="square" anchor="ctr" anchorCtr="1"/>
              <a:lstStyle/>
              <a:p>
                <a:pPr>
                  <a:defRPr lang="ja-JP" sz="1200" b="0" i="0" u="none" strike="noStrike" kern="1200" baseline="0">
                    <a:solidFill>
                      <a:sysClr val="windowText" lastClr="000000"/>
                    </a:solidFill>
                    <a:latin typeface="+mn-lt"/>
                    <a:ea typeface="+mn-ea"/>
                    <a:cs typeface="+mn-cs"/>
                  </a:defRPr>
                </a:pPr>
                <a:r>
                  <a:rPr lang="el-GR" altLang="ja-JP" sz="1200">
                    <a:solidFill>
                      <a:sysClr val="windowText" lastClr="000000"/>
                    </a:solidFill>
                    <a:latin typeface="Arial" panose="020B0604020202020204" pitchFamily="34" charset="0"/>
                    <a:cs typeface="Arial" panose="020B0604020202020204" pitchFamily="34" charset="0"/>
                  </a:rPr>
                  <a:t>α</a:t>
                </a:r>
                <a:r>
                  <a:rPr lang="en-US" altLang="ja-JP" sz="1200">
                    <a:solidFill>
                      <a:sysClr val="windowText" lastClr="000000"/>
                    </a:solidFill>
                    <a:latin typeface="Arial" panose="020B0604020202020204" pitchFamily="34" charset="0"/>
                    <a:cs typeface="Arial" panose="020B0604020202020204" pitchFamily="34" charset="0"/>
                  </a:rPr>
                  <a:t>/Sqrt(f) (dB/100m/√MHz)</a:t>
                </a:r>
                <a:endParaRPr lang="ja-JP" altLang="en-US" sz="1200">
                  <a:solidFill>
                    <a:sysClr val="windowText" lastClr="000000"/>
                  </a:solidFill>
                </a:endParaRPr>
              </a:p>
            </c:rich>
          </c:tx>
          <c:layout>
            <c:manualLayout>
              <c:xMode val="edge"/>
              <c:yMode val="edge"/>
              <c:x val="1.1814986917082203E-2"/>
              <c:y val="0.32714087670911829"/>
            </c:manualLayout>
          </c:layout>
          <c:overlay val="0"/>
          <c:spPr>
            <a:noFill/>
            <a:ln>
              <a:noFill/>
            </a:ln>
            <a:effectLst/>
          </c:spPr>
          <c:txPr>
            <a:bodyPr rot="-5400000" spcFirstLastPara="1" vertOverflow="ellipsis" vert="horz" wrap="square" anchor="ctr" anchorCtr="1"/>
            <a:lstStyle/>
            <a:p>
              <a:pPr>
                <a:defRPr lang="ja-JP" sz="1200" b="0" i="0" u="none" strike="noStrike" kern="1200" baseline="0">
                  <a:solidFill>
                    <a:sysClr val="windowText" lastClr="000000"/>
                  </a:solidFill>
                  <a:latin typeface="+mn-lt"/>
                  <a:ea typeface="+mn-ea"/>
                  <a:cs typeface="+mn-cs"/>
                </a:defRPr>
              </a:pPr>
              <a:endParaRPr lang="en-US"/>
            </a:p>
          </c:txPr>
        </c:title>
        <c:numFmt formatCode="0.0_ " sourceLinked="0"/>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lang="ja-JP"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2882000"/>
        <c:crosses val="autoZero"/>
        <c:crossBetween val="midCat"/>
        <c:majorUnit val="0.1"/>
        <c:minorUnit val="1.0000000000000002E-2"/>
      </c:valAx>
      <c:spPr>
        <a:noFill/>
        <a:ln w="15875">
          <a:solidFill>
            <a:schemeClr val="tx1"/>
          </a:solidFill>
        </a:ln>
        <a:effectLst/>
      </c:spPr>
    </c:plotArea>
    <c:legend>
      <c:legendPos val="r"/>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0.1499521162005287"/>
          <c:y val="0.25207554493079215"/>
          <c:w val="0.18577070339325863"/>
          <c:h val="0.37271762965146754"/>
        </c:manualLayout>
      </c:layout>
      <c:overlay val="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0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tLang="ja-JP" sz="1050"/>
              <a:t>Frequency Response of Initial &amp; Aged Data</a:t>
            </a:r>
            <a:endParaRPr lang="ja-JP" sz="1050"/>
          </a:p>
        </c:rich>
      </c:tx>
      <c:overlay val="0"/>
      <c:spPr>
        <a:noFill/>
        <a:ln>
          <a:noFill/>
        </a:ln>
        <a:effectLst/>
      </c:spPr>
      <c:txPr>
        <a:bodyPr rot="0" spcFirstLastPara="1" vertOverflow="ellipsis" vert="horz" wrap="square" anchor="ctr" anchorCtr="1"/>
        <a:lstStyle/>
        <a:p>
          <a:pPr>
            <a:defRPr lang="ja-JP" sz="10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154199475065616"/>
          <c:y val="8.3591078311863742E-2"/>
          <c:w val="0.83398578302712156"/>
          <c:h val="0.78404582115162713"/>
        </c:manualLayout>
      </c:layout>
      <c:scatterChart>
        <c:scatterStyle val="lineMarker"/>
        <c:varyColors val="0"/>
        <c:ser>
          <c:idx val="0"/>
          <c:order val="0"/>
          <c:tx>
            <c:strRef>
              <c:f>'Formula and analysis result '!$B$19</c:f>
              <c:strCache>
                <c:ptCount val="1"/>
                <c:pt idx="0">
                  <c:v>(A): αi</c:v>
                </c:pt>
              </c:strCache>
            </c:strRef>
          </c:tx>
          <c:spPr>
            <a:ln w="19050" cap="rnd">
              <a:solidFill>
                <a:schemeClr val="accent1"/>
              </a:solidFill>
              <a:round/>
            </a:ln>
            <a:effectLst/>
          </c:spPr>
          <c:marker>
            <c:symbol val="none"/>
          </c:marker>
          <c:xVal>
            <c:numRef>
              <c:f>'Formula and analysis result '!$A$20:$A$21</c:f>
              <c:numCache>
                <c:formatCode>General</c:formatCode>
                <c:ptCount val="2"/>
                <c:pt idx="0">
                  <c:v>100</c:v>
                </c:pt>
                <c:pt idx="1">
                  <c:v>400</c:v>
                </c:pt>
              </c:numCache>
            </c:numRef>
          </c:xVal>
          <c:yVal>
            <c:numRef>
              <c:f>'Formula and analysis result '!$B$20:$B$21</c:f>
              <c:numCache>
                <c:formatCode>0.00_ </c:formatCode>
                <c:ptCount val="2"/>
                <c:pt idx="0">
                  <c:v>19.399999999999999</c:v>
                </c:pt>
                <c:pt idx="1">
                  <c:v>40</c:v>
                </c:pt>
              </c:numCache>
            </c:numRef>
          </c:yVal>
          <c:smooth val="0"/>
          <c:extLst>
            <c:ext xmlns:c16="http://schemas.microsoft.com/office/drawing/2014/chart" uri="{C3380CC4-5D6E-409C-BE32-E72D297353CC}">
              <c16:uniqueId val="{00000000-EB14-419E-A53F-3388FA694763}"/>
            </c:ext>
          </c:extLst>
        </c:ser>
        <c:ser>
          <c:idx val="1"/>
          <c:order val="1"/>
          <c:tx>
            <c:strRef>
              <c:f>'Formula and analysis result '!$C$19</c:f>
              <c:strCache>
                <c:ptCount val="1"/>
                <c:pt idx="0">
                  <c:v>(A): αa</c:v>
                </c:pt>
              </c:strCache>
            </c:strRef>
          </c:tx>
          <c:spPr>
            <a:ln w="19050" cap="rnd">
              <a:solidFill>
                <a:schemeClr val="accent2"/>
              </a:solidFill>
              <a:round/>
            </a:ln>
            <a:effectLst/>
          </c:spPr>
          <c:marker>
            <c:symbol val="none"/>
          </c:marker>
          <c:xVal>
            <c:numRef>
              <c:f>'Formula and analysis result '!$A$20:$A$21</c:f>
              <c:numCache>
                <c:formatCode>General</c:formatCode>
                <c:ptCount val="2"/>
                <c:pt idx="0">
                  <c:v>100</c:v>
                </c:pt>
                <c:pt idx="1">
                  <c:v>400</c:v>
                </c:pt>
              </c:numCache>
            </c:numRef>
          </c:xVal>
          <c:yVal>
            <c:numRef>
              <c:f>'Formula and analysis result '!$C$20:$C$21</c:f>
              <c:numCache>
                <c:formatCode>0.00_ </c:formatCode>
                <c:ptCount val="2"/>
                <c:pt idx="0">
                  <c:v>20</c:v>
                </c:pt>
                <c:pt idx="1">
                  <c:v>41.473999999999997</c:v>
                </c:pt>
              </c:numCache>
            </c:numRef>
          </c:yVal>
          <c:smooth val="0"/>
          <c:extLst>
            <c:ext xmlns:c16="http://schemas.microsoft.com/office/drawing/2014/chart" uri="{C3380CC4-5D6E-409C-BE32-E72D297353CC}">
              <c16:uniqueId val="{00000002-EB14-419E-A53F-3388FA694763}"/>
            </c:ext>
          </c:extLst>
        </c:ser>
        <c:ser>
          <c:idx val="2"/>
          <c:order val="2"/>
          <c:tx>
            <c:strRef>
              <c:f>'Formula and analysis result '!$D$19</c:f>
              <c:strCache>
                <c:ptCount val="1"/>
                <c:pt idx="0">
                  <c:v>(B): αi</c:v>
                </c:pt>
              </c:strCache>
            </c:strRef>
          </c:tx>
          <c:spPr>
            <a:ln w="19050" cap="rnd">
              <a:solidFill>
                <a:schemeClr val="accent3"/>
              </a:solidFill>
              <a:round/>
            </a:ln>
            <a:effectLst/>
          </c:spPr>
          <c:marker>
            <c:symbol val="none"/>
          </c:marker>
          <c:xVal>
            <c:numRef>
              <c:f>'Formula and analysis result '!$A$20:$A$21</c:f>
              <c:numCache>
                <c:formatCode>General</c:formatCode>
                <c:ptCount val="2"/>
                <c:pt idx="0">
                  <c:v>100</c:v>
                </c:pt>
                <c:pt idx="1">
                  <c:v>400</c:v>
                </c:pt>
              </c:numCache>
            </c:numRef>
          </c:xVal>
          <c:yVal>
            <c:numRef>
              <c:f>'Formula and analysis result '!$D$20:$D$21</c:f>
              <c:numCache>
                <c:formatCode>0.00_ </c:formatCode>
                <c:ptCount val="2"/>
                <c:pt idx="0">
                  <c:v>21.323</c:v>
                </c:pt>
                <c:pt idx="1">
                  <c:v>44.066000000000003</c:v>
                </c:pt>
              </c:numCache>
            </c:numRef>
          </c:yVal>
          <c:smooth val="0"/>
          <c:extLst>
            <c:ext xmlns:c16="http://schemas.microsoft.com/office/drawing/2014/chart" uri="{C3380CC4-5D6E-409C-BE32-E72D297353CC}">
              <c16:uniqueId val="{00000003-EB14-419E-A53F-3388FA694763}"/>
            </c:ext>
          </c:extLst>
        </c:ser>
        <c:ser>
          <c:idx val="3"/>
          <c:order val="3"/>
          <c:tx>
            <c:strRef>
              <c:f>'Formula and analysis result '!$E$19</c:f>
              <c:strCache>
                <c:ptCount val="1"/>
                <c:pt idx="0">
                  <c:v>(B): αa</c:v>
                </c:pt>
              </c:strCache>
            </c:strRef>
          </c:tx>
          <c:spPr>
            <a:ln w="19050" cap="rnd">
              <a:solidFill>
                <a:schemeClr val="accent4"/>
              </a:solidFill>
              <a:round/>
            </a:ln>
            <a:effectLst/>
          </c:spPr>
          <c:marker>
            <c:symbol val="none"/>
          </c:marker>
          <c:xVal>
            <c:numRef>
              <c:f>'Formula and analysis result '!$A$20:$A$21</c:f>
              <c:numCache>
                <c:formatCode>General</c:formatCode>
                <c:ptCount val="2"/>
                <c:pt idx="0">
                  <c:v>100</c:v>
                </c:pt>
                <c:pt idx="1">
                  <c:v>400</c:v>
                </c:pt>
              </c:numCache>
            </c:numRef>
          </c:xVal>
          <c:yVal>
            <c:numRef>
              <c:f>'Formula and analysis result '!$E$20:$E$21</c:f>
              <c:numCache>
                <c:formatCode>0.00_ </c:formatCode>
                <c:ptCount val="2"/>
                <c:pt idx="0">
                  <c:v>25.986999999999998</c:v>
                </c:pt>
                <c:pt idx="1">
                  <c:v>53.994</c:v>
                </c:pt>
              </c:numCache>
            </c:numRef>
          </c:yVal>
          <c:smooth val="0"/>
          <c:extLst>
            <c:ext xmlns:c16="http://schemas.microsoft.com/office/drawing/2014/chart" uri="{C3380CC4-5D6E-409C-BE32-E72D297353CC}">
              <c16:uniqueId val="{00000004-EB14-419E-A53F-3388FA694763}"/>
            </c:ext>
          </c:extLst>
        </c:ser>
        <c:ser>
          <c:idx val="4"/>
          <c:order val="4"/>
          <c:tx>
            <c:strRef>
              <c:f>'Formula and analysis result '!$F$19</c:f>
              <c:strCache>
                <c:ptCount val="1"/>
                <c:pt idx="0">
                  <c:v>(C): αi</c:v>
                </c:pt>
              </c:strCache>
            </c:strRef>
          </c:tx>
          <c:spPr>
            <a:ln w="19050" cap="rnd">
              <a:solidFill>
                <a:schemeClr val="accent5"/>
              </a:solidFill>
              <a:round/>
            </a:ln>
            <a:effectLst/>
          </c:spPr>
          <c:marker>
            <c:symbol val="none"/>
          </c:marker>
          <c:xVal>
            <c:numRef>
              <c:f>'Formula and analysis result '!$A$20:$A$21</c:f>
              <c:numCache>
                <c:formatCode>General</c:formatCode>
                <c:ptCount val="2"/>
                <c:pt idx="0">
                  <c:v>100</c:v>
                </c:pt>
                <c:pt idx="1">
                  <c:v>400</c:v>
                </c:pt>
              </c:numCache>
            </c:numRef>
          </c:xVal>
          <c:yVal>
            <c:numRef>
              <c:f>'Formula and analysis result '!$F$20:$F$21</c:f>
              <c:numCache>
                <c:formatCode>0.00_ </c:formatCode>
                <c:ptCount val="2"/>
                <c:pt idx="0">
                  <c:v>21.323</c:v>
                </c:pt>
                <c:pt idx="1">
                  <c:v>44.066000000000003</c:v>
                </c:pt>
              </c:numCache>
            </c:numRef>
          </c:yVal>
          <c:smooth val="0"/>
          <c:extLst>
            <c:ext xmlns:c16="http://schemas.microsoft.com/office/drawing/2014/chart" uri="{C3380CC4-5D6E-409C-BE32-E72D297353CC}">
              <c16:uniqueId val="{00000005-EB14-419E-A53F-3388FA694763}"/>
            </c:ext>
          </c:extLst>
        </c:ser>
        <c:ser>
          <c:idx val="5"/>
          <c:order val="5"/>
          <c:tx>
            <c:strRef>
              <c:f>'Formula and analysis result '!$G$19</c:f>
              <c:strCache>
                <c:ptCount val="1"/>
                <c:pt idx="0">
                  <c:v>(C): αa</c:v>
                </c:pt>
              </c:strCache>
            </c:strRef>
          </c:tx>
          <c:spPr>
            <a:ln w="19050" cap="rnd">
              <a:solidFill>
                <a:schemeClr val="accent6"/>
              </a:solidFill>
              <a:round/>
            </a:ln>
            <a:effectLst/>
          </c:spPr>
          <c:marker>
            <c:symbol val="none"/>
          </c:marker>
          <c:xVal>
            <c:numRef>
              <c:f>'Formula and analysis result '!$A$20:$A$21</c:f>
              <c:numCache>
                <c:formatCode>General</c:formatCode>
                <c:ptCount val="2"/>
                <c:pt idx="0">
                  <c:v>100</c:v>
                </c:pt>
                <c:pt idx="1">
                  <c:v>400</c:v>
                </c:pt>
              </c:numCache>
            </c:numRef>
          </c:xVal>
          <c:yVal>
            <c:numRef>
              <c:f>'Formula and analysis result '!$G$20:$G$21</c:f>
              <c:numCache>
                <c:formatCode>0.00_ </c:formatCode>
                <c:ptCount val="2"/>
                <c:pt idx="0">
                  <c:v>23.8</c:v>
                </c:pt>
                <c:pt idx="1">
                  <c:v>49.5</c:v>
                </c:pt>
              </c:numCache>
            </c:numRef>
          </c:yVal>
          <c:smooth val="0"/>
          <c:extLst>
            <c:ext xmlns:c16="http://schemas.microsoft.com/office/drawing/2014/chart" uri="{C3380CC4-5D6E-409C-BE32-E72D297353CC}">
              <c16:uniqueId val="{00000006-EB14-419E-A53F-3388FA694763}"/>
            </c:ext>
          </c:extLst>
        </c:ser>
        <c:dLbls>
          <c:showLegendKey val="0"/>
          <c:showVal val="0"/>
          <c:showCatName val="0"/>
          <c:showSerName val="0"/>
          <c:showPercent val="0"/>
          <c:showBubbleSize val="0"/>
        </c:dLbls>
        <c:axId val="611218256"/>
        <c:axId val="611224336"/>
      </c:scatterChart>
      <c:valAx>
        <c:axId val="611218256"/>
        <c:scaling>
          <c:logBase val="10"/>
          <c:orientation val="minMax"/>
          <c:max val="400"/>
          <c:min val="100"/>
        </c:scaling>
        <c:delete val="0"/>
        <c:axPos val="b"/>
        <c:majorGridlines>
          <c:spPr>
            <a:ln w="12700" cap="flat" cmpd="sng" algn="ctr">
              <a:solidFill>
                <a:schemeClr val="tx1"/>
              </a:solidFill>
              <a:round/>
            </a:ln>
            <a:effectLst/>
          </c:spPr>
        </c:majorGridlines>
        <c:minorGridlines>
          <c:spPr>
            <a:ln w="9525" cap="flat" cmpd="sng" algn="ctr">
              <a:solidFill>
                <a:schemeClr val="bg1">
                  <a:lumMod val="75000"/>
                </a:schemeClr>
              </a:solidFill>
              <a:round/>
            </a:ln>
            <a:effectLst/>
          </c:spPr>
        </c:minorGridlines>
        <c:title>
          <c:tx>
            <c:rich>
              <a:bodyPr rot="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tLang="ja-JP" sz="1050"/>
                  <a:t>Log Scale Frequency f (MHz)</a:t>
                </a:r>
                <a:endParaRPr lang="ja-JP" sz="1050"/>
              </a:p>
            </c:rich>
          </c:tx>
          <c:overlay val="0"/>
          <c:spPr>
            <a:noFill/>
            <a:ln>
              <a:noFill/>
            </a:ln>
            <a:effectLst/>
          </c:spPr>
          <c:txPr>
            <a:bodyPr rot="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224336"/>
        <c:crosses val="autoZero"/>
        <c:crossBetween val="midCat"/>
      </c:valAx>
      <c:valAx>
        <c:axId val="611224336"/>
        <c:scaling>
          <c:logBase val="10"/>
          <c:orientation val="minMax"/>
          <c:max val="60"/>
          <c:min val="10"/>
        </c:scaling>
        <c:delete val="0"/>
        <c:axPos val="l"/>
        <c:majorGridlines>
          <c:spPr>
            <a:ln w="12700" cap="flat" cmpd="sng" algn="ctr">
              <a:solidFill>
                <a:schemeClr val="tx1"/>
              </a:solidFill>
              <a:round/>
            </a:ln>
            <a:effectLst/>
          </c:spPr>
        </c:majorGridlines>
        <c:minorGridlines>
          <c:spPr>
            <a:ln w="6350" cap="flat" cmpd="sng" algn="ctr">
              <a:solidFill>
                <a:schemeClr val="bg1">
                  <a:lumMod val="75000"/>
                </a:schemeClr>
              </a:solidFill>
              <a:round/>
            </a:ln>
            <a:effectLst/>
          </c:spPr>
        </c:minorGridlines>
        <c:title>
          <c:tx>
            <c:rich>
              <a:bodyPr rot="-540000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tLang="ja-JP" sz="1050"/>
                  <a:t>Loss </a:t>
                </a:r>
                <a:r>
                  <a:rPr lang="el-GR" altLang="ja-JP" sz="1050">
                    <a:latin typeface="Arial" panose="020B0604020202020204" pitchFamily="34" charset="0"/>
                    <a:cs typeface="Arial" panose="020B0604020202020204" pitchFamily="34" charset="0"/>
                  </a:rPr>
                  <a:t>α</a:t>
                </a:r>
                <a:r>
                  <a:rPr lang="en-US" altLang="ja-JP" sz="1050">
                    <a:latin typeface="Arial" panose="020B0604020202020204" pitchFamily="34" charset="0"/>
                    <a:cs typeface="Arial" panose="020B0604020202020204" pitchFamily="34" charset="0"/>
                  </a:rPr>
                  <a:t> </a:t>
                </a:r>
                <a:r>
                  <a:rPr lang="en-US" altLang="ja-JP" sz="1050"/>
                  <a:t>(dB/100m)</a:t>
                </a:r>
                <a:endParaRPr lang="ja-JP" sz="1050"/>
              </a:p>
            </c:rich>
          </c:tx>
          <c:overlay val="0"/>
          <c:spPr>
            <a:noFill/>
            <a:ln>
              <a:noFill/>
            </a:ln>
            <a:effectLst/>
          </c:spPr>
          <c:txPr>
            <a:bodyPr rot="-540000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_ " sourceLinked="0"/>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1218256"/>
        <c:crossesAt val="100"/>
        <c:crossBetween val="midCat"/>
      </c:valAx>
      <c:spPr>
        <a:noFill/>
        <a:ln w="15875">
          <a:solidFill>
            <a:schemeClr val="tx1"/>
          </a:solidFill>
        </a:ln>
        <a:effectLst/>
      </c:spPr>
    </c:plotArea>
    <c:legend>
      <c:legendPos val="r"/>
      <c:layout>
        <c:manualLayout>
          <c:xMode val="edge"/>
          <c:yMode val="edge"/>
          <c:x val="0.15591998727431799"/>
          <c:y val="0.10888020478921617"/>
          <c:w val="0.12975"/>
          <c:h val="0.2730825313502479"/>
        </c:manualLayout>
      </c:layout>
      <c:overlay val="0"/>
      <c:spPr>
        <a:solidFill>
          <a:schemeClr val="bg1"/>
        </a:solidFill>
        <a:ln>
          <a:noFill/>
        </a:ln>
        <a:effectLst/>
      </c:spPr>
      <c:txPr>
        <a:bodyPr rot="0" spcFirstLastPara="1" vertOverflow="ellipsis" vert="horz" wrap="square" anchor="ctr" anchorCtr="1"/>
        <a:lstStyle/>
        <a:p>
          <a:pPr>
            <a:defRPr lang="ja-JP"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2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tLang="ja-JP" sz="1050" b="0">
                <a:solidFill>
                  <a:schemeClr val="tx1"/>
                </a:solidFill>
              </a:rPr>
              <a:t>Zc</a:t>
            </a:r>
            <a:r>
              <a:rPr lang="en-US" altLang="ja-JP" sz="1050" b="0" baseline="0">
                <a:solidFill>
                  <a:schemeClr val="tx1"/>
                </a:solidFill>
              </a:rPr>
              <a:t> Calculation by External Inductance Assumed Equivalent Stranded Conductor d Change</a:t>
            </a:r>
            <a:br>
              <a:rPr lang="en-US" altLang="ja-JP" sz="1050" b="0" baseline="0">
                <a:solidFill>
                  <a:schemeClr val="tx1"/>
                </a:solidFill>
              </a:rPr>
            </a:br>
            <a:r>
              <a:rPr lang="en-US" altLang="ja-JP" sz="1050" b="0" baseline="0">
                <a:solidFill>
                  <a:schemeClr val="tx1"/>
                </a:solidFill>
              </a:rPr>
              <a:t>(C) Quabbin Cat5 PVC, HDPE 7/32AWG UTP, Stored garage 23 Years</a:t>
            </a:r>
            <a:endParaRPr lang="ja-JP" sz="1050" b="0">
              <a:solidFill>
                <a:schemeClr val="tx1"/>
              </a:solidFill>
            </a:endParaRPr>
          </a:p>
        </c:rich>
      </c:tx>
      <c:layout>
        <c:manualLayout>
          <c:xMode val="edge"/>
          <c:yMode val="edge"/>
          <c:x val="0.14303492122135758"/>
          <c:y val="1.7977523848530162E-2"/>
        </c:manualLayout>
      </c:layout>
      <c:overlay val="0"/>
      <c:spPr>
        <a:noFill/>
        <a:ln>
          <a:noFill/>
        </a:ln>
        <a:effectLst/>
      </c:spPr>
      <c:txPr>
        <a:bodyPr rot="0" spcFirstLastPara="1" vertOverflow="ellipsis" vert="horz" wrap="square" anchor="ctr" anchorCtr="1"/>
        <a:lstStyle/>
        <a:p>
          <a:pPr>
            <a:defRPr lang="ja-JP" sz="12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534047647341018"/>
          <c:y val="0.10500002870735695"/>
          <c:w val="0.84899278644079734"/>
          <c:h val="0.75528591297187031"/>
        </c:manualLayout>
      </c:layout>
      <c:scatterChart>
        <c:scatterStyle val="smoothMarker"/>
        <c:varyColors val="0"/>
        <c:ser>
          <c:idx val="0"/>
          <c:order val="0"/>
          <c:tx>
            <c:strRef>
              <c:f>'Formula and analysis result '!$B$100</c:f>
              <c:strCache>
                <c:ptCount val="1"/>
                <c:pt idx="0">
                  <c:v>Zc (Ohm)</c:v>
                </c:pt>
              </c:strCache>
            </c:strRef>
          </c:tx>
          <c:spPr>
            <a:ln w="19050" cap="rnd">
              <a:solidFill>
                <a:schemeClr val="accent1"/>
              </a:solidFill>
              <a:round/>
            </a:ln>
            <a:effectLst/>
          </c:spPr>
          <c:marker>
            <c:symbol val="none"/>
          </c:marker>
          <c:xVal>
            <c:numRef>
              <c:f>'Formula and analysis result '!$A$101:$A$106</c:f>
              <c:numCache>
                <c:formatCode>General</c:formatCode>
                <c:ptCount val="6"/>
                <c:pt idx="0">
                  <c:v>100</c:v>
                </c:pt>
                <c:pt idx="1">
                  <c:v>200</c:v>
                </c:pt>
                <c:pt idx="2">
                  <c:v>300</c:v>
                </c:pt>
                <c:pt idx="3">
                  <c:v>400</c:v>
                </c:pt>
                <c:pt idx="4">
                  <c:v>500</c:v>
                </c:pt>
                <c:pt idx="5">
                  <c:v>600</c:v>
                </c:pt>
              </c:numCache>
            </c:numRef>
          </c:xVal>
          <c:yVal>
            <c:numRef>
              <c:f>'Formula and analysis result '!$B$101:$B$106</c:f>
              <c:numCache>
                <c:formatCode>0.00_ </c:formatCode>
                <c:ptCount val="6"/>
                <c:pt idx="0">
                  <c:v>103.30338931439725</c:v>
                </c:pt>
                <c:pt idx="1">
                  <c:v>106.71590243841925</c:v>
                </c:pt>
                <c:pt idx="2">
                  <c:v>110.2411441563326</c:v>
                </c:pt>
                <c:pt idx="3">
                  <c:v>113.88283833246219</c:v>
                </c:pt>
                <c:pt idx="4">
                  <c:v>117.64483184486905</c:v>
                </c:pt>
                <c:pt idx="5">
                  <c:v>121.53109864897307</c:v>
                </c:pt>
              </c:numCache>
            </c:numRef>
          </c:yVal>
          <c:smooth val="1"/>
          <c:extLst>
            <c:ext xmlns:c16="http://schemas.microsoft.com/office/drawing/2014/chart" uri="{C3380CC4-5D6E-409C-BE32-E72D297353CC}">
              <c16:uniqueId val="{00000000-2968-4858-BA34-DC56A4D66535}"/>
            </c:ext>
          </c:extLst>
        </c:ser>
        <c:ser>
          <c:idx val="1"/>
          <c:order val="1"/>
          <c:tx>
            <c:strRef>
              <c:f>'Formula and analysis result '!$C$100</c:f>
              <c:strCache>
                <c:ptCount val="1"/>
                <c:pt idx="0">
                  <c:v>RL (dB)</c:v>
                </c:pt>
              </c:strCache>
            </c:strRef>
          </c:tx>
          <c:spPr>
            <a:ln w="19050" cap="rnd">
              <a:solidFill>
                <a:schemeClr val="accent2"/>
              </a:solidFill>
              <a:round/>
            </a:ln>
            <a:effectLst/>
          </c:spPr>
          <c:marker>
            <c:symbol val="none"/>
          </c:marker>
          <c:xVal>
            <c:numRef>
              <c:f>'Formula and analysis result '!$A$101:$A$106</c:f>
              <c:numCache>
                <c:formatCode>General</c:formatCode>
                <c:ptCount val="6"/>
                <c:pt idx="0">
                  <c:v>100</c:v>
                </c:pt>
                <c:pt idx="1">
                  <c:v>200</c:v>
                </c:pt>
                <c:pt idx="2">
                  <c:v>300</c:v>
                </c:pt>
                <c:pt idx="3">
                  <c:v>400</c:v>
                </c:pt>
                <c:pt idx="4">
                  <c:v>500</c:v>
                </c:pt>
                <c:pt idx="5">
                  <c:v>600</c:v>
                </c:pt>
              </c:numCache>
            </c:numRef>
          </c:xVal>
          <c:yVal>
            <c:numRef>
              <c:f>'Formula and analysis result '!$C$101:$C$106</c:f>
              <c:numCache>
                <c:formatCode>0.0_ </c:formatCode>
                <c:ptCount val="6"/>
                <c:pt idx="0">
                  <c:v>35.783697185843081</c:v>
                </c:pt>
                <c:pt idx="1">
                  <c:v>29.765390183914771</c:v>
                </c:pt>
                <c:pt idx="2">
                  <c:v>26.247384639406338</c:v>
                </c:pt>
                <c:pt idx="3">
                  <c:v>23.753953450025179</c:v>
                </c:pt>
                <c:pt idx="4">
                  <c:v>21.822616700896763</c:v>
                </c:pt>
                <c:pt idx="5">
                  <c:v>20.247370211159861</c:v>
                </c:pt>
              </c:numCache>
            </c:numRef>
          </c:yVal>
          <c:smooth val="1"/>
          <c:extLst>
            <c:ext xmlns:c16="http://schemas.microsoft.com/office/drawing/2014/chart" uri="{C3380CC4-5D6E-409C-BE32-E72D297353CC}">
              <c16:uniqueId val="{00000001-2968-4858-BA34-DC56A4D66535}"/>
            </c:ext>
          </c:extLst>
        </c:ser>
        <c:ser>
          <c:idx val="2"/>
          <c:order val="2"/>
          <c:tx>
            <c:strRef>
              <c:f>'Formula and analysis result '!$D$100</c:f>
              <c:strCache>
                <c:ptCount val="1"/>
                <c:pt idx="0">
                  <c:v>Le (mH/Km)</c:v>
                </c:pt>
              </c:strCache>
            </c:strRef>
          </c:tx>
          <c:spPr>
            <a:ln w="19050" cap="rnd">
              <a:solidFill>
                <a:srgbClr val="00B050"/>
              </a:solidFill>
              <a:round/>
            </a:ln>
            <a:effectLst/>
          </c:spPr>
          <c:marker>
            <c:symbol val="none"/>
          </c:marker>
          <c:trendline>
            <c:spPr>
              <a:ln w="19050" cap="rnd">
                <a:solidFill>
                  <a:srgbClr val="00B050"/>
                </a:solidFill>
                <a:prstDash val="sysDot"/>
              </a:ln>
              <a:effectLst/>
            </c:spPr>
            <c:trendlineType val="exp"/>
            <c:dispRSqr val="0"/>
            <c:dispEq val="1"/>
            <c:trendlineLbl>
              <c:layout>
                <c:manualLayout>
                  <c:x val="-0.10373901123322152"/>
                  <c:y val="-1.2174734447387163E-2"/>
                </c:manualLayout>
              </c:layout>
              <c:tx>
                <c:rich>
                  <a:bodyPr rot="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tLang="ja-JP" sz="1400" baseline="0">
                        <a:solidFill>
                          <a:srgbClr val="00B050"/>
                        </a:solidFill>
                      </a:rPr>
                      <a:t>y = 50.0 e</a:t>
                    </a:r>
                    <a:r>
                      <a:rPr lang="en-US" altLang="ja-JP" sz="1400" baseline="30000">
                        <a:solidFill>
                          <a:srgbClr val="00B050"/>
                        </a:solidFill>
                      </a:rPr>
                      <a:t>0.00065 x</a:t>
                    </a:r>
                    <a:endParaRPr lang="en-US" altLang="ja-JP" sz="1400">
                      <a:solidFill>
                        <a:srgbClr val="00B050"/>
                      </a:solidFill>
                    </a:endParaRPr>
                  </a:p>
                </c:rich>
              </c:tx>
              <c:numFmt formatCode="#,##0.000000_);[Red]\(#,##0.000000\)" sourceLinked="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rendlineLbl>
          </c:trendline>
          <c:xVal>
            <c:numRef>
              <c:f>'Formula and analysis result '!$A$101:$A$106</c:f>
              <c:numCache>
                <c:formatCode>General</c:formatCode>
                <c:ptCount val="6"/>
                <c:pt idx="0">
                  <c:v>100</c:v>
                </c:pt>
                <c:pt idx="1">
                  <c:v>200</c:v>
                </c:pt>
                <c:pt idx="2">
                  <c:v>300</c:v>
                </c:pt>
                <c:pt idx="3">
                  <c:v>400</c:v>
                </c:pt>
                <c:pt idx="4">
                  <c:v>500</c:v>
                </c:pt>
                <c:pt idx="5">
                  <c:v>600</c:v>
                </c:pt>
              </c:numCache>
            </c:numRef>
          </c:xVal>
          <c:yVal>
            <c:numRef>
              <c:f>'Formula and analysis result '!$D$101:$D$106</c:f>
              <c:numCache>
                <c:formatCode>0.0_ </c:formatCode>
                <c:ptCount val="6"/>
                <c:pt idx="0">
                  <c:v>53.357951219209625</c:v>
                </c:pt>
                <c:pt idx="1">
                  <c:v>56.941419166231086</c:v>
                </c:pt>
                <c:pt idx="2">
                  <c:v>60.765549324486528</c:v>
                </c:pt>
                <c:pt idx="3">
                  <c:v>64.846504333288593</c:v>
                </c:pt>
                <c:pt idx="4">
                  <c:v>69.201532299037567</c:v>
                </c:pt>
                <c:pt idx="5">
                  <c:v>73.849039694132117</c:v>
                </c:pt>
              </c:numCache>
            </c:numRef>
          </c:yVal>
          <c:smooth val="1"/>
          <c:extLst>
            <c:ext xmlns:c16="http://schemas.microsoft.com/office/drawing/2014/chart" uri="{C3380CC4-5D6E-409C-BE32-E72D297353CC}">
              <c16:uniqueId val="{00000002-2968-4858-BA34-DC56A4D66535}"/>
            </c:ext>
          </c:extLst>
        </c:ser>
        <c:dLbls>
          <c:showLegendKey val="0"/>
          <c:showVal val="0"/>
          <c:showCatName val="0"/>
          <c:showSerName val="0"/>
          <c:showPercent val="0"/>
          <c:showBubbleSize val="0"/>
        </c:dLbls>
        <c:axId val="574191120"/>
        <c:axId val="574189840"/>
      </c:scatterChart>
      <c:valAx>
        <c:axId val="574191120"/>
        <c:scaling>
          <c:orientation val="minMax"/>
          <c:max val="600"/>
          <c:min val="10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r>
                  <a:rPr lang="en-US" altLang="ja-JP">
                    <a:solidFill>
                      <a:schemeClr val="tx1"/>
                    </a:solidFill>
                  </a:rPr>
                  <a:t>Frequency f (MHz)</a:t>
                </a:r>
                <a:endParaRPr lang="ja-JP">
                  <a:solidFill>
                    <a:schemeClr val="tx1"/>
                  </a:solidFill>
                </a:endParaRPr>
              </a:p>
            </c:rich>
          </c:tx>
          <c:overlay val="0"/>
          <c:spPr>
            <a:noFill/>
            <a:ln>
              <a:noFill/>
            </a:ln>
            <a:effectLst/>
          </c:spPr>
          <c:txPr>
            <a:bodyPr rot="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4189840"/>
        <c:crosses val="autoZero"/>
        <c:crossBetween val="midCat"/>
        <c:minorUnit val="10"/>
      </c:valAx>
      <c:valAx>
        <c:axId val="574189840"/>
        <c:scaling>
          <c:orientation val="minMax"/>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r>
                  <a:rPr lang="en-US" altLang="ja-JP">
                    <a:solidFill>
                      <a:schemeClr val="tx1"/>
                    </a:solidFill>
                  </a:rPr>
                  <a:t>Zc (Ohm), RL (dB), Le (mH/Km)</a:t>
                </a:r>
                <a:endParaRPr lang="ja-JP">
                  <a:solidFill>
                    <a:schemeClr val="tx1"/>
                  </a:solidFill>
                </a:endParaRPr>
              </a:p>
            </c:rich>
          </c:tx>
          <c:overlay val="0"/>
          <c:spPr>
            <a:noFill/>
            <a:ln>
              <a:noFill/>
            </a:ln>
            <a:effectLst/>
          </c:spPr>
          <c:txPr>
            <a:bodyPr rot="-540000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_ "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ja-JP"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4191120"/>
        <c:crosses val="autoZero"/>
        <c:crossBetween val="midCat"/>
      </c:valAx>
      <c:spPr>
        <a:noFill/>
        <a:ln w="15875">
          <a:solidFill>
            <a:schemeClr val="tx1"/>
          </a:solidFill>
        </a:ln>
        <a:effectLst/>
      </c:spPr>
    </c:plotArea>
    <c:legend>
      <c:legendPos val="r"/>
      <c:legendEntry>
        <c:idx val="3"/>
        <c:delete val="1"/>
      </c:legendEntry>
      <c:layout>
        <c:manualLayout>
          <c:xMode val="edge"/>
          <c:yMode val="edge"/>
          <c:x val="0.24885269873933027"/>
          <c:y val="0.30188263151888622"/>
          <c:w val="0.25561939448667975"/>
          <c:h val="0.20258992941033208"/>
        </c:manualLayout>
      </c:layout>
      <c:overlay val="0"/>
      <c:spPr>
        <a:solidFill>
          <a:schemeClr val="bg1"/>
        </a:solidFill>
        <a:ln>
          <a:noFill/>
        </a:ln>
        <a:effectLst/>
      </c:spPr>
      <c:txPr>
        <a:bodyPr rot="0" spcFirstLastPara="1" vertOverflow="ellipsis" vert="horz" wrap="square" anchor="ctr" anchorCtr="1"/>
        <a:lstStyle/>
        <a:p>
          <a:pPr>
            <a:defRPr lang="ja-JP"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106680</xdr:rowOff>
    </xdr:from>
    <xdr:to>
      <xdr:col>7</xdr:col>
      <xdr:colOff>0</xdr:colOff>
      <xdr:row>9</xdr:row>
      <xdr:rowOff>0</xdr:rowOff>
    </xdr:to>
    <xdr:sp macro="" textlink="">
      <xdr:nvSpPr>
        <xdr:cNvPr id="2" name="Text Box 8">
          <a:extLst>
            <a:ext uri="{FF2B5EF4-FFF2-40B4-BE49-F238E27FC236}">
              <a16:creationId xmlns:a16="http://schemas.microsoft.com/office/drawing/2014/main" id="{00000000-0008-0000-0000-000002000000}"/>
            </a:ext>
          </a:extLst>
        </xdr:cNvPr>
        <xdr:cNvSpPr txBox="1">
          <a:spLocks noChangeArrowheads="1"/>
        </xdr:cNvSpPr>
      </xdr:nvSpPr>
      <xdr:spPr bwMode="auto">
        <a:xfrm>
          <a:off x="190500" y="802005"/>
          <a:ext cx="5962650" cy="70294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The document to which this cover statement is attached is submitted to a Formulating Group or sub-element thereof of the Telecommunications Industry Association (TIA) in accordance with the provisions of Sections 3.3.2 inclusive of the TIA Engineering Committee Operating Procedures (ECOP) dated July 7, 2019, all of which provisions are hereby incorporated by reference.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161925</xdr:colOff>
      <xdr:row>17</xdr:row>
      <xdr:rowOff>200025</xdr:rowOff>
    </xdr:from>
    <xdr:to>
      <xdr:col>16</xdr:col>
      <xdr:colOff>638175</xdr:colOff>
      <xdr:row>35</xdr:row>
      <xdr:rowOff>200025</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209550</xdr:colOff>
      <xdr:row>1</xdr:row>
      <xdr:rowOff>0</xdr:rowOff>
    </xdr:from>
    <xdr:to>
      <xdr:col>15</xdr:col>
      <xdr:colOff>323850</xdr:colOff>
      <xdr:row>17</xdr:row>
      <xdr:rowOff>47625</xdr:rowOff>
    </xdr:to>
    <xdr:graphicFrame macro="">
      <xdr:nvGraphicFramePr>
        <xdr:cNvPr id="6" name="グラフ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85725</xdr:colOff>
      <xdr:row>30</xdr:row>
      <xdr:rowOff>28575</xdr:rowOff>
    </xdr:from>
    <xdr:to>
      <xdr:col>15</xdr:col>
      <xdr:colOff>47625</xdr:colOff>
      <xdr:row>32</xdr:row>
      <xdr:rowOff>171450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820275" y="7172325"/>
          <a:ext cx="4476750" cy="6191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latin typeface="Arial" panose="020B0604020202020204" pitchFamily="34" charset="0"/>
              <a:cs typeface="Arial" panose="020B0604020202020204" pitchFamily="34" charset="0"/>
            </a:rPr>
            <a:t>(A) UTP Cat5e PVC, PE, 0.525A, Aged 40 degC 90%R/H, 2 weeks</a:t>
          </a:r>
        </a:p>
        <a:p>
          <a:pPr algn="l"/>
          <a:r>
            <a:rPr kumimoji="1" lang="en-US" altLang="ja-JP" sz="1050">
              <a:solidFill>
                <a:sysClr val="windowText" lastClr="000000"/>
              </a:solidFill>
              <a:latin typeface="Arial" panose="020B0604020202020204" pitchFamily="34" charset="0"/>
              <a:cs typeface="Arial" panose="020B0604020202020204" pitchFamily="34" charset="0"/>
            </a:rPr>
            <a:t>(B) UTP Cat5e,PVC, PE, 7/0.208A, Aged 40degC 90%R/H, 2 weeks</a:t>
          </a:r>
        </a:p>
        <a:p>
          <a:pPr algn="l"/>
          <a:r>
            <a:rPr kumimoji="1" lang="en-US" altLang="ja-JP" sz="1050">
              <a:solidFill>
                <a:sysClr val="windowText" lastClr="000000"/>
              </a:solidFill>
              <a:latin typeface="Arial" panose="020B0604020202020204" pitchFamily="34" charset="0"/>
              <a:cs typeface="Arial" panose="020B0604020202020204" pitchFamily="34" charset="0"/>
            </a:rPr>
            <a:t>(C) Quabbin Cat5 PVC, HDPE 7/32AWG UTP, Stored</a:t>
          </a:r>
          <a:r>
            <a:rPr kumimoji="1" lang="en-US" altLang="ja-JP" sz="1050" baseline="0">
              <a:solidFill>
                <a:sysClr val="windowText" lastClr="000000"/>
              </a:solidFill>
              <a:latin typeface="Arial" panose="020B0604020202020204" pitchFamily="34" charset="0"/>
              <a:cs typeface="Arial" panose="020B0604020202020204" pitchFamily="34" charset="0"/>
            </a:rPr>
            <a:t> garage 23 Years</a:t>
          </a:r>
          <a:endParaRPr kumimoji="1" lang="ja-JP" altLang="en-US" sz="1050">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10</xdr:col>
      <xdr:colOff>0</xdr:colOff>
      <xdr:row>31</xdr:row>
      <xdr:rowOff>47625</xdr:rowOff>
    </xdr:from>
    <xdr:ext cx="65" cy="172227"/>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443912" y="7429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xdr:col>
      <xdr:colOff>600075</xdr:colOff>
      <xdr:row>33</xdr:row>
      <xdr:rowOff>28574</xdr:rowOff>
    </xdr:from>
    <xdr:ext cx="2657475" cy="1123951"/>
    <mc:AlternateContent xmlns:mc="http://schemas.openxmlformats.org/markup-compatibility/2006" xmlns:a14="http://schemas.microsoft.com/office/drawing/2010/main">
      <mc:Choice Requires="a14">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857625" y="7886699"/>
              <a:ext cx="2657475" cy="112395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en-US" altLang="ja-JP" sz="2000">
                  <a:latin typeface="Cambria Math" panose="02040503050406030204" pitchFamily="18" charset="0"/>
                  <a:ea typeface="Cambria Math" panose="02040503050406030204" pitchFamily="18" charset="0"/>
                </a:rPr>
                <a:t>Tan</a:t>
              </a:r>
              <a:r>
                <a:rPr kumimoji="1" lang="el-GR" altLang="ja-JP" sz="2000">
                  <a:latin typeface="Cambria Math" panose="02040503050406030204" pitchFamily="18" charset="0"/>
                  <a:ea typeface="Cambria Math" panose="02040503050406030204" pitchFamily="18" charset="0"/>
                  <a:cs typeface="Arial" panose="020B0604020202020204" pitchFamily="34" charset="0"/>
                </a:rPr>
                <a:t>δ</a:t>
              </a:r>
              <a14:m>
                <m:oMath xmlns:m="http://schemas.openxmlformats.org/officeDocument/2006/math">
                  <m:r>
                    <a:rPr kumimoji="1" lang="en-US" altLang="ja-JP" sz="2000" i="1">
                      <a:latin typeface="Cambria Math" panose="02040503050406030204" pitchFamily="18" charset="0"/>
                      <a:ea typeface="Cambria Math" panose="02040503050406030204" pitchFamily="18" charset="0"/>
                    </a:rPr>
                    <m:t>=</m:t>
                  </m:r>
                  <m:f>
                    <m:fPr>
                      <m:ctrlPr>
                        <a:rPr kumimoji="1" lang="en-US" altLang="ja-JP" sz="2000" i="1">
                          <a:latin typeface="Cambria Math" panose="02040503050406030204" pitchFamily="18" charset="0"/>
                          <a:ea typeface="Cambria Math" panose="02040503050406030204" pitchFamily="18" charset="0"/>
                        </a:rPr>
                      </m:ctrlPr>
                    </m:fPr>
                    <m:num>
                      <m:r>
                        <a:rPr kumimoji="1" lang="en-US" altLang="ja-JP" sz="2000" b="0" i="1">
                          <a:latin typeface="Cambria Math" panose="02040503050406030204" pitchFamily="18" charset="0"/>
                          <a:ea typeface="Cambria Math" panose="02040503050406030204" pitchFamily="18" charset="0"/>
                        </a:rPr>
                        <m:t>𝐴</m:t>
                      </m:r>
                    </m:num>
                    <m:den>
                      <m:r>
                        <m:rPr>
                          <m:sty m:val="p"/>
                        </m:rPr>
                        <a:rPr kumimoji="1" lang="el-GR" altLang="ja-JP" sz="2000" b="0" i="1">
                          <a:latin typeface="Cambria Math" panose="02040503050406030204" pitchFamily="18" charset="0"/>
                          <a:ea typeface="Cambria Math" panose="02040503050406030204" pitchFamily="18" charset="0"/>
                        </a:rPr>
                        <m:t>π</m:t>
                      </m:r>
                      <m:r>
                        <a:rPr kumimoji="1" lang="en-US" altLang="ja-JP" sz="2000" b="0" i="1">
                          <a:latin typeface="Cambria Math" panose="02040503050406030204" pitchFamily="18" charset="0"/>
                          <a:ea typeface="Cambria Math" panose="02040503050406030204" pitchFamily="18" charset="0"/>
                        </a:rPr>
                        <m:t>∗</m:t>
                      </m:r>
                      <m:r>
                        <a:rPr kumimoji="1" lang="en-US" altLang="ja-JP" sz="2000" b="0" i="1">
                          <a:latin typeface="Cambria Math" panose="02040503050406030204" pitchFamily="18" charset="0"/>
                          <a:ea typeface="Cambria Math" panose="02040503050406030204" pitchFamily="18" charset="0"/>
                        </a:rPr>
                        <m:t>𝐶</m:t>
                      </m:r>
                      <m:r>
                        <a:rPr kumimoji="1" lang="en-US" altLang="ja-JP" sz="2000" b="0" i="1">
                          <a:latin typeface="Cambria Math" panose="02040503050406030204" pitchFamily="18" charset="0"/>
                          <a:ea typeface="Cambria Math" panose="02040503050406030204" pitchFamily="18" charset="0"/>
                        </a:rPr>
                        <m:t>∗</m:t>
                      </m:r>
                      <m:r>
                        <a:rPr kumimoji="1" lang="en-US" altLang="ja-JP" sz="2000" b="0" i="1">
                          <a:latin typeface="Cambria Math" panose="02040503050406030204" pitchFamily="18" charset="0"/>
                          <a:ea typeface="Cambria Math" panose="02040503050406030204" pitchFamily="18" charset="0"/>
                        </a:rPr>
                        <m:t>𝑍𝑐</m:t>
                      </m:r>
                    </m:den>
                  </m:f>
                </m:oMath>
              </a14:m>
              <a:endParaRPr kumimoji="1" lang="en-US" altLang="ja-JP" sz="2000">
                <a:latin typeface="Cambria Math" panose="02040503050406030204" pitchFamily="18" charset="0"/>
              </a:endParaRPr>
            </a:p>
            <a:p>
              <a:endParaRPr kumimoji="1" lang="en-US" altLang="ja-JP" sz="1050">
                <a:latin typeface="Cambria Math" panose="02040503050406030204" pitchFamily="18" charset="0"/>
              </a:endParaRPr>
            </a:p>
            <a:p>
              <a:r>
                <a:rPr kumimoji="1" lang="en-US" altLang="ja-JP" sz="2000">
                  <a:latin typeface="Cambria Math" panose="02040503050406030204" pitchFamily="18" charset="0"/>
                  <a:cs typeface="Arial" panose="020B0604020202020204" pitchFamily="34" charset="0"/>
                </a:rPr>
                <a:t>ρ=</a:t>
              </a:r>
              <a14:m>
                <m:oMath xmlns:m="http://schemas.openxmlformats.org/officeDocument/2006/math">
                  <m:f>
                    <m:fPr>
                      <m:ctrlPr>
                        <a:rPr kumimoji="1" lang="en-US" altLang="ja-JP" sz="2000" i="1">
                          <a:latin typeface="Cambria Math" panose="02040503050406030204" pitchFamily="18" charset="0"/>
                          <a:cs typeface="Arial" panose="020B0604020202020204" pitchFamily="34" charset="0"/>
                        </a:rPr>
                      </m:ctrlPr>
                    </m:fPr>
                    <m:num>
                      <m:r>
                        <a:rPr kumimoji="1" lang="en-US" altLang="ja-JP" sz="2000" b="0" i="1">
                          <a:latin typeface="Cambria Math" panose="02040503050406030204" pitchFamily="18" charset="0"/>
                          <a:cs typeface="Arial" panose="020B0604020202020204" pitchFamily="34" charset="0"/>
                        </a:rPr>
                        <m:t>(</m:t>
                      </m:r>
                      <m:sSup>
                        <m:sSupPr>
                          <m:ctrlPr>
                            <a:rPr kumimoji="1" lang="en-US" altLang="ja-JP" sz="2000" b="0" i="1">
                              <a:latin typeface="Cambria Math" panose="02040503050406030204" pitchFamily="18" charset="0"/>
                              <a:cs typeface="Arial" panose="020B0604020202020204" pitchFamily="34" charset="0"/>
                            </a:rPr>
                          </m:ctrlPr>
                        </m:sSupPr>
                        <m:e>
                          <m:r>
                            <a:rPr kumimoji="1" lang="en-US" altLang="ja-JP" sz="2000" b="0" i="1">
                              <a:latin typeface="Cambria Math" panose="02040503050406030204" pitchFamily="18" charset="0"/>
                              <a:cs typeface="Arial" panose="020B0604020202020204" pitchFamily="34" charset="0"/>
                            </a:rPr>
                            <m:t>𝐵𝑑𝑍𝑐</m:t>
                          </m:r>
                          <m:r>
                            <a:rPr kumimoji="1" lang="en-US" altLang="ja-JP" sz="2000" b="0" i="1">
                              <a:latin typeface="Cambria Math" panose="02040503050406030204" pitchFamily="18" charset="0"/>
                              <a:cs typeface="Arial" panose="020B0604020202020204" pitchFamily="34" charset="0"/>
                            </a:rPr>
                            <m:t>)</m:t>
                          </m:r>
                        </m:e>
                        <m:sup>
                          <m:r>
                            <a:rPr kumimoji="1" lang="en-US" altLang="ja-JP" sz="2000" b="0" i="1">
                              <a:latin typeface="Cambria Math" panose="02040503050406030204" pitchFamily="18" charset="0"/>
                              <a:cs typeface="Arial" panose="020B0604020202020204" pitchFamily="34" charset="0"/>
                            </a:rPr>
                            <m:t>2</m:t>
                          </m:r>
                        </m:sup>
                      </m:sSup>
                      <m:r>
                        <m:rPr>
                          <m:sty m:val="p"/>
                        </m:rPr>
                        <a:rPr kumimoji="1" lang="el-GR" altLang="ja-JP" sz="2000" b="0" i="1">
                          <a:latin typeface="Cambria Math" panose="02040503050406030204" pitchFamily="18" charset="0"/>
                          <a:ea typeface="Cambria Math" panose="02040503050406030204" pitchFamily="18" charset="0"/>
                          <a:cs typeface="Arial" panose="020B0604020202020204" pitchFamily="34" charset="0"/>
                        </a:rPr>
                        <m:t>π</m:t>
                      </m:r>
                    </m:num>
                    <m:den>
                      <m:r>
                        <a:rPr kumimoji="1" lang="en-US" altLang="ja-JP" sz="2000" b="0" i="1">
                          <a:latin typeface="Cambria Math" panose="02040503050406030204" pitchFamily="18" charset="0"/>
                          <a:ea typeface="Cambria Math" panose="02040503050406030204" pitchFamily="18" charset="0"/>
                          <a:cs typeface="Arial" panose="020B0604020202020204" pitchFamily="34" charset="0"/>
                        </a:rPr>
                        <m:t>𝐾</m:t>
                      </m:r>
                      <m:r>
                        <a:rPr kumimoji="1" lang="en-US" altLang="ja-JP" sz="2000" b="0" i="1">
                          <a:latin typeface="Cambria Math" panose="02040503050406030204" pitchFamily="18" charset="0"/>
                          <a:ea typeface="Cambria Math" panose="02040503050406030204" pitchFamily="18" charset="0"/>
                          <a:cs typeface="Arial" panose="020B0604020202020204" pitchFamily="34" charset="0"/>
                        </a:rPr>
                        <m:t>^2</m:t>
                      </m:r>
                      <m:r>
                        <m:rPr>
                          <m:sty m:val="p"/>
                        </m:rPr>
                        <a:rPr kumimoji="1" lang="el-GR" altLang="ja-JP" sz="2000" b="0" i="1">
                          <a:latin typeface="Cambria Math" panose="02040503050406030204" pitchFamily="18" charset="0"/>
                          <a:ea typeface="Cambria Math" panose="02040503050406030204" pitchFamily="18" charset="0"/>
                          <a:cs typeface="Arial" panose="020B0604020202020204" pitchFamily="34" charset="0"/>
                        </a:rPr>
                        <m:t>μ</m:t>
                      </m:r>
                      <m:d>
                        <m:dPr>
                          <m:ctrlPr>
                            <a:rPr kumimoji="1" lang="el-GR" altLang="ja-JP" sz="2000" b="0" i="1">
                              <a:latin typeface="Cambria Math" panose="02040503050406030204" pitchFamily="18" charset="0"/>
                              <a:ea typeface="Cambria Math" panose="02040503050406030204" pitchFamily="18" charset="0"/>
                              <a:cs typeface="Arial" panose="020B0604020202020204" pitchFamily="34" charset="0"/>
                            </a:rPr>
                          </m:ctrlPr>
                        </m:dPr>
                        <m:e>
                          <m:r>
                            <a:rPr kumimoji="1" lang="el-GR" altLang="ja-JP" sz="2000" b="0" i="1">
                              <a:latin typeface="Cambria Math" panose="02040503050406030204" pitchFamily="18" charset="0"/>
                              <a:ea typeface="Cambria Math" panose="02040503050406030204" pitchFamily="18" charset="0"/>
                              <a:cs typeface="Arial" panose="020B0604020202020204" pitchFamily="34" charset="0"/>
                            </a:rPr>
                            <m:t>1+</m:t>
                          </m:r>
                          <m:r>
                            <a:rPr kumimoji="1" lang="ja-JP" altLang="el-GR" sz="2000" b="0" i="1">
                              <a:latin typeface="Cambria Math" panose="02040503050406030204" pitchFamily="18" charset="0"/>
                              <a:ea typeface="Cambria Math" panose="02040503050406030204" pitchFamily="18" charset="0"/>
                              <a:cs typeface="Arial" panose="020B0604020202020204" pitchFamily="34" charset="0"/>
                            </a:rPr>
                            <m:t>𝑇𝑎𝑛</m:t>
                          </m:r>
                          <m:r>
                            <a:rPr kumimoji="1" lang="el-GR" altLang="ja-JP" sz="2000" b="0" i="1">
                              <a:latin typeface="Cambria Math" panose="02040503050406030204" pitchFamily="18" charset="0"/>
                              <a:ea typeface="Cambria Math" panose="02040503050406030204" pitchFamily="18" charset="0"/>
                              <a:cs typeface="Arial" panose="020B0604020202020204" pitchFamily="34" charset="0"/>
                            </a:rPr>
                            <m:t>𝛿</m:t>
                          </m:r>
                          <m:r>
                            <a:rPr kumimoji="1" lang="en-US" altLang="ja-JP" sz="2000" b="0" i="1">
                              <a:latin typeface="Cambria Math" panose="02040503050406030204" pitchFamily="18" charset="0"/>
                              <a:ea typeface="Cambria Math" panose="02040503050406030204" pitchFamily="18" charset="0"/>
                              <a:cs typeface="Arial" panose="020B0604020202020204" pitchFamily="34" charset="0"/>
                            </a:rPr>
                            <m:t>𝑡𝑤</m:t>
                          </m:r>
                        </m:e>
                      </m:d>
                      <m:r>
                        <a:rPr kumimoji="1" lang="en-US" altLang="ja-JP" sz="2000" b="0" i="1">
                          <a:latin typeface="Cambria Math" panose="02040503050406030204" pitchFamily="18" charset="0"/>
                          <a:ea typeface="Cambria Math" panose="02040503050406030204" pitchFamily="18" charset="0"/>
                          <a:cs typeface="Arial" panose="020B0604020202020204" pitchFamily="34" charset="0"/>
                        </a:rPr>
                        <m:t>^2</m:t>
                      </m:r>
                    </m:den>
                  </m:f>
                </m:oMath>
              </a14:m>
              <a:endParaRPr kumimoji="1" lang="en-US" altLang="ja-JP" sz="2000">
                <a:latin typeface="Cambria Math" panose="02040503050406030204" pitchFamily="18" charset="0"/>
              </a:endParaRPr>
            </a:p>
            <a:p>
              <a:endParaRPr kumimoji="1" lang="en-US" altLang="ja-JP" sz="1400">
                <a:latin typeface="Cambria Math" panose="02040503050406030204" pitchFamily="18" charset="0"/>
              </a:endParaRPr>
            </a:p>
            <a:p>
              <a:endParaRPr kumimoji="1" lang="ja-JP" altLang="en-US" sz="1400">
                <a:latin typeface="Cambria Math" panose="02040503050406030204" pitchFamily="18" charset="0"/>
              </a:endParaRPr>
            </a:p>
          </xdr:txBody>
        </xdr:sp>
      </mc:Choice>
      <mc:Fallback xmlns="">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857625" y="7886699"/>
              <a:ext cx="2657475" cy="112395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en-US" altLang="ja-JP" sz="2000">
                  <a:latin typeface="Cambria Math" panose="02040503050406030204" pitchFamily="18" charset="0"/>
                  <a:ea typeface="Cambria Math" panose="02040503050406030204" pitchFamily="18" charset="0"/>
                </a:rPr>
                <a:t>Tan</a:t>
              </a:r>
              <a:r>
                <a:rPr kumimoji="1" lang="el-GR" altLang="ja-JP" sz="2000">
                  <a:latin typeface="Cambria Math" panose="02040503050406030204" pitchFamily="18" charset="0"/>
                  <a:ea typeface="Cambria Math" panose="02040503050406030204" pitchFamily="18" charset="0"/>
                  <a:cs typeface="Arial" panose="020B0604020202020204" pitchFamily="34" charset="0"/>
                </a:rPr>
                <a:t>δ</a:t>
              </a:r>
              <a:r>
                <a:rPr kumimoji="1" lang="en-US" altLang="ja-JP" sz="2000" i="0">
                  <a:latin typeface="Cambria Math" panose="02040503050406030204" pitchFamily="18" charset="0"/>
                  <a:ea typeface="Cambria Math" panose="02040503050406030204" pitchFamily="18" charset="0"/>
                </a:rPr>
                <a:t>=</a:t>
              </a:r>
              <a:r>
                <a:rPr kumimoji="1" lang="en-US" altLang="ja-JP" sz="2000" b="0" i="0">
                  <a:latin typeface="Cambria Math" panose="02040503050406030204" pitchFamily="18" charset="0"/>
                  <a:ea typeface="Cambria Math" panose="02040503050406030204" pitchFamily="18" charset="0"/>
                </a:rPr>
                <a:t>𝐴/(</a:t>
              </a:r>
              <a:r>
                <a:rPr kumimoji="1" lang="el-GR" altLang="ja-JP" sz="2000" b="0" i="0">
                  <a:latin typeface="Cambria Math" panose="02040503050406030204" pitchFamily="18" charset="0"/>
                  <a:ea typeface="Cambria Math" panose="02040503050406030204" pitchFamily="18" charset="0"/>
                </a:rPr>
                <a:t>π</a:t>
              </a:r>
              <a:r>
                <a:rPr kumimoji="1" lang="en-US" altLang="ja-JP" sz="2000" b="0" i="0">
                  <a:latin typeface="Cambria Math" panose="02040503050406030204" pitchFamily="18" charset="0"/>
                  <a:ea typeface="Cambria Math" panose="02040503050406030204" pitchFamily="18" charset="0"/>
                </a:rPr>
                <a:t>∗𝐶∗𝑍𝑐)</a:t>
              </a:r>
              <a:endParaRPr kumimoji="1" lang="en-US" altLang="ja-JP" sz="2000">
                <a:latin typeface="Cambria Math" panose="02040503050406030204" pitchFamily="18" charset="0"/>
              </a:endParaRPr>
            </a:p>
            <a:p>
              <a:endParaRPr kumimoji="1" lang="en-US" altLang="ja-JP" sz="1050">
                <a:latin typeface="Cambria Math" panose="02040503050406030204" pitchFamily="18" charset="0"/>
              </a:endParaRPr>
            </a:p>
            <a:p>
              <a:r>
                <a:rPr kumimoji="1" lang="en-US" altLang="ja-JP" sz="2000">
                  <a:latin typeface="Cambria Math" panose="02040503050406030204" pitchFamily="18" charset="0"/>
                  <a:cs typeface="Arial" panose="020B0604020202020204" pitchFamily="34" charset="0"/>
                </a:rPr>
                <a:t>ρ=</a:t>
              </a:r>
              <a:r>
                <a:rPr kumimoji="1" lang="en-US" altLang="ja-JP" sz="2000" i="0">
                  <a:latin typeface="Cambria Math" panose="02040503050406030204" pitchFamily="18" charset="0"/>
                  <a:cs typeface="Arial" panose="020B0604020202020204" pitchFamily="34" charset="0"/>
                </a:rPr>
                <a:t>(</a:t>
              </a:r>
              <a:r>
                <a:rPr kumimoji="1" lang="en-US" altLang="ja-JP" sz="2000" b="0" i="0">
                  <a:latin typeface="Cambria Math" panose="02040503050406030204" pitchFamily="18" charset="0"/>
                  <a:cs typeface="Arial" panose="020B0604020202020204" pitchFamily="34" charset="0"/>
                </a:rPr>
                <a:t>(〖𝐵𝑑𝑍𝑐)〗^2</a:t>
              </a:r>
              <a:r>
                <a:rPr kumimoji="1" lang="el-GR" altLang="ja-JP" sz="2000" b="0" i="0">
                  <a:latin typeface="Cambria Math" panose="02040503050406030204" pitchFamily="18" charset="0"/>
                  <a:ea typeface="Cambria Math" panose="02040503050406030204" pitchFamily="18" charset="0"/>
                  <a:cs typeface="Arial" panose="020B0604020202020204" pitchFamily="34" charset="0"/>
                </a:rPr>
                <a:t> π</a:t>
              </a:r>
              <a:r>
                <a:rPr kumimoji="1" lang="en-US" altLang="ja-JP" sz="2000" b="0" i="0">
                  <a:latin typeface="Cambria Math" panose="02040503050406030204" pitchFamily="18" charset="0"/>
                  <a:ea typeface="Cambria Math" panose="02040503050406030204" pitchFamily="18" charset="0"/>
                  <a:cs typeface="Arial" panose="020B0604020202020204" pitchFamily="34" charset="0"/>
                </a:rPr>
                <a:t>)/(𝐾^2</a:t>
              </a:r>
              <a:r>
                <a:rPr kumimoji="1" lang="el-GR" altLang="ja-JP" sz="2000" b="0" i="0">
                  <a:latin typeface="Cambria Math" panose="02040503050406030204" pitchFamily="18" charset="0"/>
                  <a:ea typeface="Cambria Math" panose="02040503050406030204" pitchFamily="18" charset="0"/>
                  <a:cs typeface="Arial" panose="020B0604020202020204" pitchFamily="34" charset="0"/>
                </a:rPr>
                <a:t>μ(1+</a:t>
              </a:r>
              <a:r>
                <a:rPr kumimoji="1" lang="ja-JP" altLang="el-GR" sz="2000" b="0" i="0">
                  <a:latin typeface="Cambria Math" panose="02040503050406030204" pitchFamily="18" charset="0"/>
                  <a:ea typeface="Cambria Math" panose="02040503050406030204" pitchFamily="18" charset="0"/>
                  <a:cs typeface="Arial" panose="020B0604020202020204" pitchFamily="34" charset="0"/>
                </a:rPr>
                <a:t>𝑇𝑎𝑛</a:t>
              </a:r>
              <a:r>
                <a:rPr kumimoji="1" lang="el-GR" altLang="ja-JP" sz="2000" b="0" i="0">
                  <a:latin typeface="Cambria Math" panose="02040503050406030204" pitchFamily="18" charset="0"/>
                  <a:ea typeface="Cambria Math" panose="02040503050406030204" pitchFamily="18" charset="0"/>
                  <a:cs typeface="Arial" panose="020B0604020202020204" pitchFamily="34" charset="0"/>
                </a:rPr>
                <a:t>𝛿</a:t>
              </a:r>
              <a:r>
                <a:rPr kumimoji="1" lang="en-US" altLang="ja-JP" sz="2000" b="0" i="0">
                  <a:latin typeface="Cambria Math" panose="02040503050406030204" pitchFamily="18" charset="0"/>
                  <a:ea typeface="Cambria Math" panose="02040503050406030204" pitchFamily="18" charset="0"/>
                  <a:cs typeface="Arial" panose="020B0604020202020204" pitchFamily="34" charset="0"/>
                </a:rPr>
                <a:t>𝑡𝑤)^2)</a:t>
              </a:r>
              <a:endParaRPr kumimoji="1" lang="en-US" altLang="ja-JP" sz="2000">
                <a:latin typeface="Cambria Math" panose="02040503050406030204" pitchFamily="18" charset="0"/>
              </a:endParaRPr>
            </a:p>
            <a:p>
              <a:endParaRPr kumimoji="1" lang="en-US" altLang="ja-JP" sz="1400">
                <a:latin typeface="Cambria Math" panose="02040503050406030204" pitchFamily="18" charset="0"/>
              </a:endParaRPr>
            </a:p>
            <a:p>
              <a:endParaRPr kumimoji="1" lang="ja-JP" altLang="en-US" sz="1400">
                <a:latin typeface="Cambria Math" panose="02040503050406030204" pitchFamily="18" charset="0"/>
              </a:endParaRPr>
            </a:p>
          </xdr:txBody>
        </xdr:sp>
      </mc:Fallback>
    </mc:AlternateContent>
    <xdr:clientData/>
  </xdr:oneCellAnchor>
  <mc:AlternateContent xmlns:mc="http://schemas.openxmlformats.org/markup-compatibility/2006">
    <mc:Choice xmlns:a14="http://schemas.microsoft.com/office/drawing/2010/main" Requires="a14">
      <xdr:twoCellAnchor editAs="oneCell">
        <xdr:from>
          <xdr:col>0</xdr:col>
          <xdr:colOff>146050</xdr:colOff>
          <xdr:row>0</xdr:row>
          <xdr:rowOff>114300</xdr:rowOff>
        </xdr:from>
        <xdr:to>
          <xdr:col>2</xdr:col>
          <xdr:colOff>736600</xdr:colOff>
          <xdr:row>14</xdr:row>
          <xdr:rowOff>158750</xdr:rowOff>
        </xdr:to>
        <xdr:sp macro="" textlink="">
          <xdr:nvSpPr>
            <xdr:cNvPr id="1059" name="Object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0</xdr:row>
          <xdr:rowOff>82550</xdr:rowOff>
        </xdr:from>
        <xdr:to>
          <xdr:col>6</xdr:col>
          <xdr:colOff>1162050</xdr:colOff>
          <xdr:row>8</xdr:row>
          <xdr:rowOff>6350</xdr:rowOff>
        </xdr:to>
        <xdr:sp macro="" textlink="">
          <xdr:nvSpPr>
            <xdr:cNvPr id="1061" name="Object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5</xdr:col>
      <xdr:colOff>38101</xdr:colOff>
      <xdr:row>86</xdr:row>
      <xdr:rowOff>57149</xdr:rowOff>
    </xdr:from>
    <xdr:to>
      <xdr:col>12</xdr:col>
      <xdr:colOff>95250</xdr:colOff>
      <xdr:row>105</xdr:row>
      <xdr:rowOff>133349</xdr:rowOff>
    </xdr:to>
    <xdr:graphicFrame macro="">
      <xdr:nvGraphicFramePr>
        <xdr:cNvPr id="7" name="グラフ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3</xdr:col>
      <xdr:colOff>57151</xdr:colOff>
      <xdr:row>8</xdr:row>
      <xdr:rowOff>95250</xdr:rowOff>
    </xdr:from>
    <xdr:ext cx="4371974" cy="1485900"/>
    <mc:AlternateContent xmlns:mc="http://schemas.openxmlformats.org/markup-compatibility/2006" xmlns:a14="http://schemas.microsoft.com/office/drawing/2010/main">
      <mc:Choice Requires="a14">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38501" y="2000250"/>
              <a:ext cx="4371974" cy="1485900"/>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latin typeface="Cambria Math" panose="02040503050406030204" pitchFamily="18" charset="0"/>
                  <a:ea typeface="Cambria Math" panose="02040503050406030204" pitchFamily="18" charset="0"/>
                  <a:cs typeface="Arial" panose="020B0604020202020204" pitchFamily="34" charset="0"/>
                </a:rPr>
                <a:t>Zc</a:t>
              </a:r>
              <a:r>
                <a:rPr kumimoji="1" lang="en-US" altLang="ja-JP" sz="1400" baseline="0">
                  <a:latin typeface="Cambria Math" panose="02040503050406030204" pitchFamily="18" charset="0"/>
                  <a:ea typeface="Cambria Math" panose="02040503050406030204" pitchFamily="18" charset="0"/>
                  <a:cs typeface="Arial" panose="020B0604020202020204" pitchFamily="34" charset="0"/>
                </a:rPr>
                <a:t> = Z</a:t>
              </a:r>
              <a14:m>
                <m:oMath xmlns:m="http://schemas.openxmlformats.org/officeDocument/2006/math">
                  <m:r>
                    <a:rPr kumimoji="1" lang="en-US" altLang="ja-JP" sz="1400" i="1" baseline="-16000">
                      <a:latin typeface="Cambria Math" panose="02040503050406030204" pitchFamily="18" charset="0"/>
                      <a:ea typeface="Cambria Math" panose="02040503050406030204" pitchFamily="18" charset="0"/>
                    </a:rPr>
                    <m:t>∞</m:t>
                  </m:r>
                  <m:r>
                    <a:rPr kumimoji="1" lang="en-US" altLang="ja-JP" sz="1400" b="0" i="1" baseline="0">
                      <a:latin typeface="Cambria Math" panose="02040503050406030204" pitchFamily="18" charset="0"/>
                      <a:ea typeface="Cambria Math" panose="02040503050406030204" pitchFamily="18" charset="0"/>
                    </a:rPr>
                    <m:t>=</m:t>
                  </m:r>
                  <m:rad>
                    <m:radPr>
                      <m:degHide m:val="on"/>
                      <m:ctrlPr>
                        <a:rPr kumimoji="1" lang="en-US" altLang="ja-JP" sz="1400" i="1" baseline="0">
                          <a:latin typeface="Cambria Math" panose="02040503050406030204" pitchFamily="18" charset="0"/>
                          <a:ea typeface="Cambria Math" panose="02040503050406030204" pitchFamily="18" charset="0"/>
                        </a:rPr>
                      </m:ctrlPr>
                    </m:radPr>
                    <m:deg/>
                    <m:e>
                      <m:f>
                        <m:fPr>
                          <m:ctrlPr>
                            <a:rPr kumimoji="1" lang="en-US" altLang="ja-JP" sz="1400" i="1" baseline="0">
                              <a:latin typeface="Cambria Math" panose="02040503050406030204" pitchFamily="18" charset="0"/>
                              <a:ea typeface="Cambria Math" panose="02040503050406030204" pitchFamily="18" charset="0"/>
                            </a:rPr>
                          </m:ctrlPr>
                        </m:fPr>
                        <m:num>
                          <m:r>
                            <a:rPr kumimoji="1" lang="en-US" altLang="ja-JP" sz="1400" b="0" i="1" baseline="0">
                              <a:latin typeface="Cambria Math" panose="02040503050406030204" pitchFamily="18" charset="0"/>
                              <a:ea typeface="Cambria Math" panose="02040503050406030204" pitchFamily="18" charset="0"/>
                            </a:rPr>
                            <m:t>𝐿𝑒</m:t>
                          </m:r>
                        </m:num>
                        <m:den>
                          <m:r>
                            <a:rPr kumimoji="1" lang="en-US" altLang="ja-JP" sz="1400" b="0" i="1" baseline="0">
                              <a:latin typeface="Cambria Math" panose="02040503050406030204" pitchFamily="18" charset="0"/>
                              <a:ea typeface="Cambria Math" panose="02040503050406030204" pitchFamily="18" charset="0"/>
                            </a:rPr>
                            <m:t>𝐶</m:t>
                          </m:r>
                        </m:den>
                      </m:f>
                    </m:e>
                  </m:rad>
                </m:oMath>
              </a14:m>
              <a:endParaRPr kumimoji="1" lang="en-US" altLang="ja-JP" sz="1400">
                <a:latin typeface="Cambria Math" panose="02040503050406030204" pitchFamily="18" charset="0"/>
                <a:ea typeface="Cambria Math" panose="02040503050406030204" pitchFamily="18" charset="0"/>
                <a:cs typeface="Arial" panose="020B0604020202020204" pitchFamily="34" charset="0"/>
              </a:endParaRPr>
            </a:p>
            <a:p>
              <a:r>
                <a:rPr kumimoji="1" lang="en-US" altLang="ja-JP" sz="1400">
                  <a:latin typeface="Cambria Math" panose="02040503050406030204" pitchFamily="18" charset="0"/>
                  <a:ea typeface="Cambria Math" panose="02040503050406030204" pitchFamily="18" charset="0"/>
                  <a:cs typeface="Arial" panose="020B0604020202020204" pitchFamily="34" charset="0"/>
                </a:rPr>
                <a:t>Le = </a:t>
              </a:r>
              <a14:m>
                <m:oMath xmlns:m="http://schemas.openxmlformats.org/officeDocument/2006/math">
                  <m:f>
                    <m:fPr>
                      <m:ctrlPr>
                        <a:rPr kumimoji="1" lang="en-US" altLang="ja-JP" sz="1400" i="1">
                          <a:latin typeface="Cambria Math" panose="02040503050406030204" pitchFamily="18" charset="0"/>
                          <a:ea typeface="Cambria Math" panose="02040503050406030204" pitchFamily="18" charset="0"/>
                        </a:rPr>
                      </m:ctrlPr>
                    </m:fPr>
                    <m:num>
                      <m:r>
                        <a:rPr kumimoji="1" lang="ja-JP" altLang="en-US" sz="1400" i="1">
                          <a:latin typeface="Cambria Math" panose="02040503050406030204" pitchFamily="18" charset="0"/>
                        </a:rPr>
                        <m:t>𝜇</m:t>
                      </m:r>
                      <m:r>
                        <a:rPr kumimoji="1" lang="en-US" altLang="ja-JP" sz="1400" b="0" i="1" baseline="-16000">
                          <a:latin typeface="Cambria Math" panose="02040503050406030204" pitchFamily="18" charset="0"/>
                          <a:ea typeface="Cambria Math" panose="02040503050406030204" pitchFamily="18" charset="0"/>
                        </a:rPr>
                        <m:t>0</m:t>
                      </m:r>
                    </m:num>
                    <m:den>
                      <m:r>
                        <a:rPr kumimoji="1" lang="en-US" altLang="ja-JP" sz="1400" b="0" i="1">
                          <a:latin typeface="Cambria Math" panose="02040503050406030204" pitchFamily="18" charset="0"/>
                          <a:ea typeface="Cambria Math" panose="02040503050406030204" pitchFamily="18" charset="0"/>
                        </a:rPr>
                        <m:t>4</m:t>
                      </m:r>
                      <m:r>
                        <a:rPr kumimoji="1" lang="ja-JP" altLang="en-US" sz="1400" b="0" i="1">
                          <a:latin typeface="Cambria Math" panose="02040503050406030204" pitchFamily="18" charset="0"/>
                        </a:rPr>
                        <m:t>𝜋</m:t>
                      </m:r>
                    </m:den>
                  </m:f>
                  <m:r>
                    <a:rPr kumimoji="1" lang="en-US" altLang="ja-JP" sz="1400" b="0" i="1">
                      <a:latin typeface="Cambria Math" panose="02040503050406030204" pitchFamily="18" charset="0"/>
                      <a:ea typeface="Cambria Math" panose="02040503050406030204" pitchFamily="18" charset="0"/>
                    </a:rPr>
                    <m:t>(4</m:t>
                  </m:r>
                  <m:func>
                    <m:funcPr>
                      <m:ctrlPr>
                        <a:rPr kumimoji="1" lang="en-US" altLang="ja-JP" sz="1400" b="0" i="1">
                          <a:latin typeface="Cambria Math" panose="02040503050406030204" pitchFamily="18" charset="0"/>
                          <a:ea typeface="Cambria Math" panose="02040503050406030204" pitchFamily="18" charset="0"/>
                        </a:rPr>
                      </m:ctrlPr>
                    </m:funcPr>
                    <m:fName>
                      <m:r>
                        <m:rPr>
                          <m:sty m:val="p"/>
                        </m:rPr>
                        <a:rPr kumimoji="1" lang="en-US" altLang="ja-JP" sz="1400" b="0" i="0">
                          <a:latin typeface="Cambria Math" panose="02040503050406030204" pitchFamily="18" charset="0"/>
                          <a:ea typeface="Cambria Math" panose="02040503050406030204" pitchFamily="18" charset="0"/>
                        </a:rPr>
                        <m:t>ln</m:t>
                      </m:r>
                    </m:fName>
                    <m:e>
                      <m:d>
                        <m:dPr>
                          <m:ctrlPr>
                            <a:rPr kumimoji="1" lang="en-US" altLang="ja-JP" sz="1400" b="0" i="1">
                              <a:latin typeface="Cambria Math" panose="02040503050406030204" pitchFamily="18" charset="0"/>
                              <a:ea typeface="Cambria Math" panose="02040503050406030204" pitchFamily="18" charset="0"/>
                            </a:rPr>
                          </m:ctrlPr>
                        </m:dPr>
                        <m:e>
                          <m:f>
                            <m:fPr>
                              <m:ctrlPr>
                                <a:rPr kumimoji="1" lang="en-US" altLang="ja-JP" sz="1400" b="0" i="1">
                                  <a:latin typeface="Cambria Math" panose="02040503050406030204" pitchFamily="18" charset="0"/>
                                  <a:ea typeface="Cambria Math" panose="02040503050406030204" pitchFamily="18" charset="0"/>
                                </a:rPr>
                              </m:ctrlPr>
                            </m:fPr>
                            <m:num>
                              <m:r>
                                <a:rPr kumimoji="1" lang="en-US" altLang="ja-JP" sz="1400" b="0" i="1">
                                  <a:latin typeface="Cambria Math" panose="02040503050406030204" pitchFamily="18" charset="0"/>
                                  <a:ea typeface="Cambria Math" panose="02040503050406030204" pitchFamily="18" charset="0"/>
                                </a:rPr>
                                <m:t>2</m:t>
                              </m:r>
                              <m:r>
                                <a:rPr kumimoji="1" lang="en-US" altLang="ja-JP" sz="1400" b="0" i="1">
                                  <a:latin typeface="Cambria Math" panose="02040503050406030204" pitchFamily="18" charset="0"/>
                                  <a:ea typeface="Cambria Math" panose="02040503050406030204" pitchFamily="18" charset="0"/>
                                </a:rPr>
                                <m:t>𝐷</m:t>
                              </m:r>
                            </m:num>
                            <m:den>
                              <m:r>
                                <a:rPr kumimoji="1" lang="en-US" altLang="ja-JP" sz="1400" b="0" i="1">
                                  <a:latin typeface="Cambria Math" panose="02040503050406030204" pitchFamily="18" charset="0"/>
                                  <a:ea typeface="Cambria Math" panose="02040503050406030204" pitchFamily="18" charset="0"/>
                                </a:rPr>
                                <m:t>𝑑</m:t>
                              </m:r>
                            </m:den>
                          </m:f>
                        </m:e>
                      </m:d>
                      <m:r>
                        <a:rPr kumimoji="1" lang="en-US" altLang="ja-JP" sz="1400" b="0" i="1">
                          <a:latin typeface="Cambria Math" panose="02040503050406030204" pitchFamily="18" charset="0"/>
                          <a:ea typeface="Cambria Math" panose="02040503050406030204" pitchFamily="18" charset="0"/>
                        </a:rPr>
                        <m:t>+</m:t>
                      </m:r>
                      <m:r>
                        <a:rPr kumimoji="1" lang="ja-JP" altLang="en-US" sz="1400" b="0" i="1">
                          <a:latin typeface="Cambria Math" panose="02040503050406030204" pitchFamily="18" charset="0"/>
                        </a:rPr>
                        <m:t>𝜇</m:t>
                      </m:r>
                      <m:r>
                        <a:rPr kumimoji="1" lang="en-US" altLang="ja-JP" sz="1400" b="0" i="1">
                          <a:latin typeface="Cambria Math" panose="02040503050406030204" pitchFamily="18" charset="0"/>
                          <a:ea typeface="Cambria Math" panose="02040503050406030204" pitchFamily="18" charset="0"/>
                        </a:rPr>
                        <m:t>)   </m:t>
                      </m:r>
                    </m:e>
                  </m:func>
                </m:oMath>
              </a14:m>
              <a:r>
                <a:rPr kumimoji="1" lang="ja-JP" altLang="en-US" sz="1400">
                  <a:latin typeface="Cambria Math" panose="02040503050406030204" pitchFamily="18" charset="0"/>
                  <a:cs typeface="Arial" panose="020B0604020202020204" pitchFamily="34" charset="0"/>
                </a:rPr>
                <a:t> </a:t>
              </a:r>
              <a:r>
                <a:rPr kumimoji="1" lang="en-US" altLang="ja-JP" sz="1400">
                  <a:latin typeface="Cambria Math" panose="02040503050406030204" pitchFamily="18" charset="0"/>
                  <a:ea typeface="Cambria Math" panose="02040503050406030204" pitchFamily="18" charset="0"/>
                  <a:cs typeface="Arial" panose="020B0604020202020204" pitchFamily="34" charset="0"/>
                </a:rPr>
                <a:t>(H/loop-m)</a:t>
              </a:r>
            </a:p>
            <a:p>
              <a:r>
                <a:rPr kumimoji="1" lang="en-US" altLang="ja-JP" sz="1400">
                  <a:latin typeface="Cambria Math" panose="02040503050406030204" pitchFamily="18" charset="0"/>
                  <a:ea typeface="Cambria Math" panose="02040503050406030204" pitchFamily="18" charset="0"/>
                  <a:cs typeface="Arial" panose="020B0604020202020204" pitchFamily="34" charset="0"/>
                </a:rPr>
                <a:t>D: distance of conductor of pair</a:t>
              </a:r>
            </a:p>
            <a:p>
              <a:r>
                <a:rPr kumimoji="1" lang="en-US" altLang="ja-JP" sz="1400">
                  <a:latin typeface="Cambria Math" panose="02040503050406030204" pitchFamily="18" charset="0"/>
                  <a:ea typeface="Cambria Math" panose="02040503050406030204" pitchFamily="18" charset="0"/>
                  <a:cs typeface="Arial" panose="020B0604020202020204" pitchFamily="34" charset="0"/>
                </a:rPr>
                <a:t>d: equivalent diameter of stranded conductor</a:t>
              </a:r>
            </a:p>
            <a:p>
              <a:r>
                <a:rPr kumimoji="1" lang="el-GR" altLang="ja-JP" sz="1400">
                  <a:latin typeface="Cambria Math" panose="02040503050406030204" pitchFamily="18" charset="0"/>
                  <a:ea typeface="Cambria Math" panose="02040503050406030204" pitchFamily="18" charset="0"/>
                  <a:cs typeface="Arial" panose="020B0604020202020204" pitchFamily="34" charset="0"/>
                </a:rPr>
                <a:t>μ</a:t>
              </a:r>
              <a:r>
                <a:rPr kumimoji="1" lang="en-US" altLang="ja-JP" sz="1400" baseline="-16000">
                  <a:latin typeface="Cambria Math" panose="02040503050406030204" pitchFamily="18" charset="0"/>
                  <a:ea typeface="Cambria Math" panose="02040503050406030204" pitchFamily="18" charset="0"/>
                  <a:cs typeface="Arial" panose="020B0604020202020204" pitchFamily="34" charset="0"/>
                </a:rPr>
                <a:t>0</a:t>
              </a:r>
              <a:r>
                <a:rPr kumimoji="1" lang="en-US" altLang="ja-JP" sz="1400" baseline="0">
                  <a:latin typeface="Cambria Math" panose="02040503050406030204" pitchFamily="18" charset="0"/>
                  <a:ea typeface="Cambria Math" panose="02040503050406030204" pitchFamily="18" charset="0"/>
                  <a:cs typeface="Arial" panose="020B0604020202020204" pitchFamily="34" charset="0"/>
                </a:rPr>
                <a:t> = 4</a:t>
              </a:r>
              <a:r>
                <a:rPr kumimoji="1" lang="el-GR" altLang="ja-JP" sz="1400" baseline="0">
                  <a:latin typeface="Cambria Math" panose="02040503050406030204" pitchFamily="18" charset="0"/>
                  <a:ea typeface="Cambria Math" panose="02040503050406030204" pitchFamily="18" charset="0"/>
                  <a:cs typeface="Arial" panose="020B0604020202020204" pitchFamily="34" charset="0"/>
                </a:rPr>
                <a:t>π</a:t>
              </a:r>
              <a:r>
                <a:rPr kumimoji="1" lang="en-US" altLang="ja-JP" sz="1400" baseline="0">
                  <a:latin typeface="Cambria Math" panose="02040503050406030204" pitchFamily="18" charset="0"/>
                  <a:ea typeface="Cambria Math" panose="02040503050406030204" pitchFamily="18" charset="0"/>
                  <a:cs typeface="Arial" panose="020B0604020202020204" pitchFamily="34" charset="0"/>
                </a:rPr>
                <a:t>E-7, </a:t>
              </a:r>
              <a:r>
                <a:rPr kumimoji="1" lang="el-GR" altLang="ja-JP" sz="1400" baseline="0">
                  <a:latin typeface="Cambria Math" panose="02040503050406030204" pitchFamily="18" charset="0"/>
                  <a:ea typeface="Cambria Math" panose="02040503050406030204" pitchFamily="18" charset="0"/>
                  <a:cs typeface="Arial" panose="020B0604020202020204" pitchFamily="34" charset="0"/>
                </a:rPr>
                <a:t>μ</a:t>
              </a:r>
              <a:r>
                <a:rPr kumimoji="1" lang="en-US" altLang="ja-JP" sz="1400" baseline="0">
                  <a:latin typeface="Cambria Math" panose="02040503050406030204" pitchFamily="18" charset="0"/>
                  <a:ea typeface="Cambria Math" panose="02040503050406030204" pitchFamily="18" charset="0"/>
                  <a:cs typeface="Arial" panose="020B0604020202020204" pitchFamily="34" charset="0"/>
                </a:rPr>
                <a:t> = 1</a:t>
              </a:r>
              <a:endParaRPr kumimoji="1" lang="ja-JP" altLang="en-US" sz="1400">
                <a:latin typeface="Cambria Math" panose="02040503050406030204" pitchFamily="18" charset="0"/>
                <a:cs typeface="Arial" panose="020B0604020202020204" pitchFamily="34" charset="0"/>
              </a:endParaRPr>
            </a:p>
          </xdr:txBody>
        </xdr:sp>
      </mc:Choice>
      <mc:Fallback xmlns="">
        <xdr:sp macro="" textlink="">
          <xdr:nvSpPr>
            <xdr:cNvPr id="8" name="テキスト ボックス 7">
              <a:extLst>
                <a:ext uri="{FF2B5EF4-FFF2-40B4-BE49-F238E27FC236}">
                  <a16:creationId xmlns:a16="http://schemas.microsoft.com/office/drawing/2014/main" id="{13BEBE04-D6EB-4D78-9941-D0C28F023972}"/>
                </a:ext>
              </a:extLst>
            </xdr:cNvPr>
            <xdr:cNvSpPr txBox="1"/>
          </xdr:nvSpPr>
          <xdr:spPr>
            <a:xfrm>
              <a:off x="3238501" y="2000250"/>
              <a:ext cx="4371974" cy="1485900"/>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latin typeface="Cambria Math" panose="02040503050406030204" pitchFamily="18" charset="0"/>
                  <a:ea typeface="Cambria Math" panose="02040503050406030204" pitchFamily="18" charset="0"/>
                  <a:cs typeface="Arial" panose="020B0604020202020204" pitchFamily="34" charset="0"/>
                </a:rPr>
                <a:t>Zc</a:t>
              </a:r>
              <a:r>
                <a:rPr kumimoji="1" lang="en-US" altLang="ja-JP" sz="1400" baseline="0">
                  <a:latin typeface="Cambria Math" panose="02040503050406030204" pitchFamily="18" charset="0"/>
                  <a:ea typeface="Cambria Math" panose="02040503050406030204" pitchFamily="18" charset="0"/>
                  <a:cs typeface="Arial" panose="020B0604020202020204" pitchFamily="34" charset="0"/>
                </a:rPr>
                <a:t> = Z</a:t>
              </a:r>
              <a:r>
                <a:rPr kumimoji="1" lang="en-US" altLang="ja-JP" sz="1400" i="0" baseline="-16000">
                  <a:latin typeface="Cambria Math" panose="02040503050406030204" pitchFamily="18" charset="0"/>
                  <a:ea typeface="Cambria Math" panose="02040503050406030204" pitchFamily="18" charset="0"/>
                </a:rPr>
                <a:t>∞</a:t>
              </a:r>
              <a:r>
                <a:rPr kumimoji="1" lang="en-US" altLang="ja-JP" sz="1400" b="0" i="0" baseline="0">
                  <a:latin typeface="Cambria Math" panose="02040503050406030204" pitchFamily="18" charset="0"/>
                  <a:ea typeface="Cambria Math" panose="02040503050406030204" pitchFamily="18" charset="0"/>
                </a:rPr>
                <a:t>=</a:t>
              </a:r>
              <a:r>
                <a:rPr kumimoji="1" lang="en-US" altLang="ja-JP" sz="1400" i="0" baseline="0">
                  <a:latin typeface="Cambria Math" panose="02040503050406030204" pitchFamily="18" charset="0"/>
                  <a:ea typeface="Cambria Math" panose="02040503050406030204" pitchFamily="18" charset="0"/>
                </a:rPr>
                <a:t>√(</a:t>
              </a:r>
              <a:r>
                <a:rPr kumimoji="1" lang="en-US" altLang="ja-JP" sz="1400" b="0" i="0" baseline="0">
                  <a:latin typeface="Cambria Math" panose="02040503050406030204" pitchFamily="18" charset="0"/>
                  <a:ea typeface="Cambria Math" panose="02040503050406030204" pitchFamily="18" charset="0"/>
                </a:rPr>
                <a:t>𝐿𝑒/𝐶)</a:t>
              </a:r>
              <a:endParaRPr kumimoji="1" lang="en-US" altLang="ja-JP" sz="1400">
                <a:latin typeface="Cambria Math" panose="02040503050406030204" pitchFamily="18" charset="0"/>
                <a:ea typeface="Cambria Math" panose="02040503050406030204" pitchFamily="18" charset="0"/>
                <a:cs typeface="Arial" panose="020B0604020202020204" pitchFamily="34" charset="0"/>
              </a:endParaRPr>
            </a:p>
            <a:p>
              <a:r>
                <a:rPr kumimoji="1" lang="en-US" altLang="ja-JP" sz="1400">
                  <a:latin typeface="Cambria Math" panose="02040503050406030204" pitchFamily="18" charset="0"/>
                  <a:ea typeface="Cambria Math" panose="02040503050406030204" pitchFamily="18" charset="0"/>
                  <a:cs typeface="Arial" panose="020B0604020202020204" pitchFamily="34" charset="0"/>
                </a:rPr>
                <a:t>Le = </a:t>
              </a:r>
              <a:r>
                <a:rPr kumimoji="1" lang="ja-JP" altLang="en-US" sz="1400" i="0">
                  <a:latin typeface="Cambria Math" panose="02040503050406030204" pitchFamily="18" charset="0"/>
                </a:rPr>
                <a:t>𝜇</a:t>
              </a:r>
              <a:r>
                <a:rPr kumimoji="1" lang="en-US" altLang="ja-JP" sz="1400" b="0" i="0" baseline="-16000">
                  <a:latin typeface="Cambria Math" panose="02040503050406030204" pitchFamily="18" charset="0"/>
                  <a:ea typeface="Cambria Math" panose="02040503050406030204" pitchFamily="18" charset="0"/>
                </a:rPr>
                <a:t>0/</a:t>
              </a:r>
              <a:r>
                <a:rPr kumimoji="1" lang="en-US" altLang="ja-JP" sz="1400" b="0" i="0">
                  <a:latin typeface="Cambria Math" panose="02040503050406030204" pitchFamily="18" charset="0"/>
                  <a:ea typeface="Cambria Math" panose="02040503050406030204" pitchFamily="18" charset="0"/>
                </a:rPr>
                <a:t>4</a:t>
              </a:r>
              <a:r>
                <a:rPr kumimoji="1" lang="ja-JP" altLang="en-US" sz="1400" b="0" i="0">
                  <a:latin typeface="Cambria Math" panose="02040503050406030204" pitchFamily="18" charset="0"/>
                </a:rPr>
                <a:t>𝜋</a:t>
              </a:r>
              <a:r>
                <a:rPr kumimoji="1" lang="en-US" altLang="ja-JP" sz="1400" b="0" i="0">
                  <a:latin typeface="Cambria Math" panose="02040503050406030204" pitchFamily="18" charset="0"/>
                  <a:ea typeface="Cambria Math" panose="02040503050406030204" pitchFamily="18" charset="0"/>
                </a:rPr>
                <a:t>(4 ln⁡〖(2𝐷/𝑑)+</a:t>
              </a:r>
              <a:r>
                <a:rPr kumimoji="1" lang="ja-JP" altLang="en-US" sz="1400" b="0" i="0">
                  <a:latin typeface="Cambria Math" panose="02040503050406030204" pitchFamily="18" charset="0"/>
                </a:rPr>
                <a:t>𝜇</a:t>
              </a:r>
              <a:r>
                <a:rPr kumimoji="1" lang="en-US" altLang="ja-JP" sz="1400" b="0" i="0">
                  <a:latin typeface="Cambria Math" panose="02040503050406030204" pitchFamily="18" charset="0"/>
                  <a:ea typeface="Cambria Math" panose="02040503050406030204" pitchFamily="18" charset="0"/>
                </a:rPr>
                <a:t>)   〗</a:t>
              </a:r>
              <a:r>
                <a:rPr kumimoji="1" lang="ja-JP" altLang="en-US" sz="1400">
                  <a:latin typeface="Cambria Math" panose="02040503050406030204" pitchFamily="18" charset="0"/>
                  <a:cs typeface="Arial" panose="020B0604020202020204" pitchFamily="34" charset="0"/>
                </a:rPr>
                <a:t> </a:t>
              </a:r>
              <a:r>
                <a:rPr kumimoji="1" lang="en-US" altLang="ja-JP" sz="1400">
                  <a:latin typeface="Cambria Math" panose="02040503050406030204" pitchFamily="18" charset="0"/>
                  <a:ea typeface="Cambria Math" panose="02040503050406030204" pitchFamily="18" charset="0"/>
                  <a:cs typeface="Arial" panose="020B0604020202020204" pitchFamily="34" charset="0"/>
                </a:rPr>
                <a:t>(H/loop-m)</a:t>
              </a:r>
            </a:p>
            <a:p>
              <a:r>
                <a:rPr kumimoji="1" lang="en-US" altLang="ja-JP" sz="1400">
                  <a:latin typeface="Cambria Math" panose="02040503050406030204" pitchFamily="18" charset="0"/>
                  <a:ea typeface="Cambria Math" panose="02040503050406030204" pitchFamily="18" charset="0"/>
                  <a:cs typeface="Arial" panose="020B0604020202020204" pitchFamily="34" charset="0"/>
                </a:rPr>
                <a:t>D: distance of conductor of pair</a:t>
              </a:r>
            </a:p>
            <a:p>
              <a:r>
                <a:rPr kumimoji="1" lang="en-US" altLang="ja-JP" sz="1400">
                  <a:latin typeface="Cambria Math" panose="02040503050406030204" pitchFamily="18" charset="0"/>
                  <a:ea typeface="Cambria Math" panose="02040503050406030204" pitchFamily="18" charset="0"/>
                  <a:cs typeface="Arial" panose="020B0604020202020204" pitchFamily="34" charset="0"/>
                </a:rPr>
                <a:t>d: equivalent diameter of stranded conductor</a:t>
              </a:r>
            </a:p>
            <a:p>
              <a:r>
                <a:rPr kumimoji="1" lang="el-GR" altLang="ja-JP" sz="1400">
                  <a:latin typeface="Cambria Math" panose="02040503050406030204" pitchFamily="18" charset="0"/>
                  <a:ea typeface="Cambria Math" panose="02040503050406030204" pitchFamily="18" charset="0"/>
                  <a:cs typeface="Arial" panose="020B0604020202020204" pitchFamily="34" charset="0"/>
                </a:rPr>
                <a:t>μ</a:t>
              </a:r>
              <a:r>
                <a:rPr kumimoji="1" lang="en-US" altLang="ja-JP" sz="1400" baseline="-16000">
                  <a:latin typeface="Cambria Math" panose="02040503050406030204" pitchFamily="18" charset="0"/>
                  <a:ea typeface="Cambria Math" panose="02040503050406030204" pitchFamily="18" charset="0"/>
                  <a:cs typeface="Arial" panose="020B0604020202020204" pitchFamily="34" charset="0"/>
                </a:rPr>
                <a:t>0</a:t>
              </a:r>
              <a:r>
                <a:rPr kumimoji="1" lang="en-US" altLang="ja-JP" sz="1400" baseline="0">
                  <a:latin typeface="Cambria Math" panose="02040503050406030204" pitchFamily="18" charset="0"/>
                  <a:ea typeface="Cambria Math" panose="02040503050406030204" pitchFamily="18" charset="0"/>
                  <a:cs typeface="Arial" panose="020B0604020202020204" pitchFamily="34" charset="0"/>
                </a:rPr>
                <a:t> = 4</a:t>
              </a:r>
              <a:r>
                <a:rPr kumimoji="1" lang="el-GR" altLang="ja-JP" sz="1400" baseline="0">
                  <a:latin typeface="Cambria Math" panose="02040503050406030204" pitchFamily="18" charset="0"/>
                  <a:ea typeface="Cambria Math" panose="02040503050406030204" pitchFamily="18" charset="0"/>
                  <a:cs typeface="Arial" panose="020B0604020202020204" pitchFamily="34" charset="0"/>
                </a:rPr>
                <a:t>π</a:t>
              </a:r>
              <a:r>
                <a:rPr kumimoji="1" lang="en-US" altLang="ja-JP" sz="1400" baseline="0">
                  <a:latin typeface="Cambria Math" panose="02040503050406030204" pitchFamily="18" charset="0"/>
                  <a:ea typeface="Cambria Math" panose="02040503050406030204" pitchFamily="18" charset="0"/>
                  <a:cs typeface="Arial" panose="020B0604020202020204" pitchFamily="34" charset="0"/>
                </a:rPr>
                <a:t>E-7, </a:t>
              </a:r>
              <a:r>
                <a:rPr kumimoji="1" lang="el-GR" altLang="ja-JP" sz="1400" baseline="0">
                  <a:latin typeface="Cambria Math" panose="02040503050406030204" pitchFamily="18" charset="0"/>
                  <a:ea typeface="Cambria Math" panose="02040503050406030204" pitchFamily="18" charset="0"/>
                  <a:cs typeface="Arial" panose="020B0604020202020204" pitchFamily="34" charset="0"/>
                </a:rPr>
                <a:t>μ</a:t>
              </a:r>
              <a:r>
                <a:rPr kumimoji="1" lang="en-US" altLang="ja-JP" sz="1400" baseline="0">
                  <a:latin typeface="Cambria Math" panose="02040503050406030204" pitchFamily="18" charset="0"/>
                  <a:ea typeface="Cambria Math" panose="02040503050406030204" pitchFamily="18" charset="0"/>
                  <a:cs typeface="Arial" panose="020B0604020202020204" pitchFamily="34" charset="0"/>
                </a:rPr>
                <a:t> = 1</a:t>
              </a:r>
              <a:endParaRPr kumimoji="1" lang="ja-JP" altLang="en-US" sz="1400">
                <a:latin typeface="Cambria Math" panose="02040503050406030204" pitchFamily="18" charset="0"/>
                <a:cs typeface="Arial" panose="020B0604020202020204" pitchFamily="34" charset="0"/>
              </a:endParaRPr>
            </a:p>
          </xdr:txBody>
        </xdr:sp>
      </mc:Fallback>
    </mc:AlternateContent>
    <xdr:clientData/>
  </xdr:oneCellAnchor>
</xdr:wsDr>
</file>

<file path=xl/drawings/drawing3.xml><?xml version="1.0" encoding="utf-8"?>
<c:userShapes xmlns:c="http://schemas.openxmlformats.org/drawingml/2006/chart">
  <cdr:relSizeAnchor xmlns:cdr="http://schemas.openxmlformats.org/drawingml/2006/chartDrawing">
    <cdr:from>
      <cdr:x>0.79353</cdr:x>
      <cdr:y>0.56699</cdr:y>
    </cdr:from>
    <cdr:to>
      <cdr:x>0.79353</cdr:x>
      <cdr:y>0.62201</cdr:y>
    </cdr:to>
    <cdr:cxnSp macro="">
      <cdr:nvCxnSpPr>
        <cdr:cNvPr id="3" name="直線矢印コネクタ 2">
          <a:extLst xmlns:a="http://schemas.openxmlformats.org/drawingml/2006/main">
            <a:ext uri="{FF2B5EF4-FFF2-40B4-BE49-F238E27FC236}">
              <a16:creationId xmlns:a16="http://schemas.microsoft.com/office/drawing/2014/main" id="{2E41455E-640A-4BBE-8D03-C4140B2AA1BE}"/>
            </a:ext>
          </a:extLst>
        </cdr:cNvPr>
        <cdr:cNvCxnSpPr/>
      </cdr:nvCxnSpPr>
      <cdr:spPr>
        <a:xfrm xmlns:a="http://schemas.openxmlformats.org/drawingml/2006/main" flipV="1">
          <a:off x="4905376" y="2257425"/>
          <a:ext cx="0" cy="21907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0.46995</cdr:x>
      <cdr:y>0.20833</cdr:y>
    </cdr:from>
    <cdr:to>
      <cdr:x>0.46995</cdr:x>
      <cdr:y>0.51914</cdr:y>
    </cdr:to>
    <cdr:cxnSp macro="">
      <cdr:nvCxnSpPr>
        <cdr:cNvPr id="5" name="直線矢印コネクタ 4">
          <a:extLst xmlns:a="http://schemas.openxmlformats.org/drawingml/2006/main">
            <a:ext uri="{FF2B5EF4-FFF2-40B4-BE49-F238E27FC236}">
              <a16:creationId xmlns:a16="http://schemas.microsoft.com/office/drawing/2014/main" id="{40577763-10DE-4197-9B97-1B9599D782B9}"/>
            </a:ext>
          </a:extLst>
        </cdr:cNvPr>
        <cdr:cNvCxnSpPr/>
      </cdr:nvCxnSpPr>
      <cdr:spPr>
        <a:xfrm xmlns:a="http://schemas.openxmlformats.org/drawingml/2006/main" flipH="1" flipV="1">
          <a:off x="2905103" y="829465"/>
          <a:ext cx="23" cy="123746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0.57935</cdr:x>
      <cdr:y>0.32515</cdr:y>
    </cdr:from>
    <cdr:to>
      <cdr:x>0.58089</cdr:x>
      <cdr:y>0.51435</cdr:y>
    </cdr:to>
    <cdr:cxnSp macro="">
      <cdr:nvCxnSpPr>
        <cdr:cNvPr id="7" name="直線矢印コネクタ 6">
          <a:extLst xmlns:a="http://schemas.openxmlformats.org/drawingml/2006/main">
            <a:ext uri="{FF2B5EF4-FFF2-40B4-BE49-F238E27FC236}">
              <a16:creationId xmlns:a16="http://schemas.microsoft.com/office/drawing/2014/main" id="{562F683A-FB32-4E30-9B86-8284A8BDABFD}"/>
            </a:ext>
          </a:extLst>
        </cdr:cNvPr>
        <cdr:cNvCxnSpPr/>
      </cdr:nvCxnSpPr>
      <cdr:spPr>
        <a:xfrm xmlns:a="http://schemas.openxmlformats.org/drawingml/2006/main" flipH="1" flipV="1">
          <a:off x="3581382" y="1294569"/>
          <a:ext cx="9544" cy="75330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0.56818</cdr:x>
      <cdr:y>0.2716</cdr:y>
    </cdr:from>
    <cdr:to>
      <cdr:x>0.56818</cdr:x>
      <cdr:y>0.36543</cdr:y>
    </cdr:to>
    <cdr:cxnSp macro="">
      <cdr:nvCxnSpPr>
        <cdr:cNvPr id="3" name="直線矢印コネクタ 2">
          <a:extLst xmlns:a="http://schemas.openxmlformats.org/drawingml/2006/main">
            <a:ext uri="{FF2B5EF4-FFF2-40B4-BE49-F238E27FC236}">
              <a16:creationId xmlns:a16="http://schemas.microsoft.com/office/drawing/2014/main" id="{C17E8318-E3EB-46F4-9791-EB4AB1DE11FE}"/>
            </a:ext>
          </a:extLst>
        </cdr:cNvPr>
        <cdr:cNvCxnSpPr/>
      </cdr:nvCxnSpPr>
      <cdr:spPr>
        <a:xfrm xmlns:a="http://schemas.openxmlformats.org/drawingml/2006/main" flipV="1">
          <a:off x="3571875" y="1047750"/>
          <a:ext cx="0" cy="36195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0.6803</cdr:x>
      <cdr:y>0.26914</cdr:y>
    </cdr:from>
    <cdr:to>
      <cdr:x>0.6803</cdr:x>
      <cdr:y>0.32099</cdr:y>
    </cdr:to>
    <cdr:cxnSp macro="">
      <cdr:nvCxnSpPr>
        <cdr:cNvPr id="5" name="直線矢印コネクタ 4">
          <a:extLst xmlns:a="http://schemas.openxmlformats.org/drawingml/2006/main">
            <a:ext uri="{FF2B5EF4-FFF2-40B4-BE49-F238E27FC236}">
              <a16:creationId xmlns:a16="http://schemas.microsoft.com/office/drawing/2014/main" id="{14DA1466-F8EF-4A0E-81A5-6CAF9907C43E}"/>
            </a:ext>
          </a:extLst>
        </cdr:cNvPr>
        <cdr:cNvCxnSpPr/>
      </cdr:nvCxnSpPr>
      <cdr:spPr>
        <a:xfrm xmlns:a="http://schemas.openxmlformats.org/drawingml/2006/main" flipV="1">
          <a:off x="4276725" y="1038225"/>
          <a:ext cx="0" cy="20002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0.83333</cdr:x>
      <cdr:y>0.27901</cdr:y>
    </cdr:from>
    <cdr:to>
      <cdr:x>0.83333</cdr:x>
      <cdr:y>0.30617</cdr:y>
    </cdr:to>
    <cdr:cxnSp macro="">
      <cdr:nvCxnSpPr>
        <cdr:cNvPr id="7" name="直線矢印コネクタ 6">
          <a:extLst xmlns:a="http://schemas.openxmlformats.org/drawingml/2006/main">
            <a:ext uri="{FF2B5EF4-FFF2-40B4-BE49-F238E27FC236}">
              <a16:creationId xmlns:a16="http://schemas.microsoft.com/office/drawing/2014/main" id="{FE2F557F-F71F-4580-823E-CE20F226C0EC}"/>
            </a:ext>
          </a:extLst>
        </cdr:cNvPr>
        <cdr:cNvCxnSpPr/>
      </cdr:nvCxnSpPr>
      <cdr:spPr>
        <a:xfrm xmlns:a="http://schemas.openxmlformats.org/drawingml/2006/main" flipV="1">
          <a:off x="5238750" y="1076325"/>
          <a:ext cx="0" cy="10477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0.21212</cdr:x>
      <cdr:y>0.64198</cdr:y>
    </cdr:from>
    <cdr:to>
      <cdr:x>0.90758</cdr:x>
      <cdr:y>0.79506</cdr:y>
    </cdr:to>
    <cdr:sp macro="" textlink="">
      <cdr:nvSpPr>
        <cdr:cNvPr id="2" name="正方形/長方形 1">
          <a:extLst xmlns:a="http://schemas.openxmlformats.org/drawingml/2006/main">
            <a:ext uri="{FF2B5EF4-FFF2-40B4-BE49-F238E27FC236}">
              <a16:creationId xmlns:a16="http://schemas.microsoft.com/office/drawing/2014/main" id="{9F2F1720-5E9E-4CC2-BC72-860653F562E0}"/>
            </a:ext>
          </a:extLst>
        </cdr:cNvPr>
        <cdr:cNvSpPr/>
      </cdr:nvSpPr>
      <cdr:spPr>
        <a:xfrm xmlns:a="http://schemas.openxmlformats.org/drawingml/2006/main">
          <a:off x="1333501" y="2476501"/>
          <a:ext cx="4371974" cy="590549"/>
        </a:xfrm>
        <a:prstGeom xmlns:a="http://schemas.openxmlformats.org/drawingml/2006/main" prst="rect">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altLang="ja-JP" sz="1050">
              <a:solidFill>
                <a:sysClr val="windowText" lastClr="000000"/>
              </a:solidFill>
              <a:latin typeface="Arial" panose="020B0604020202020204" pitchFamily="34" charset="0"/>
              <a:cs typeface="Arial" panose="020B0604020202020204" pitchFamily="34" charset="0"/>
            </a:rPr>
            <a:t>(A)</a:t>
          </a:r>
          <a:r>
            <a:rPr lang="en-US" altLang="ja-JP" sz="1050" baseline="0">
              <a:solidFill>
                <a:sysClr val="windowText" lastClr="000000"/>
              </a:solidFill>
              <a:latin typeface="Arial" panose="020B0604020202020204" pitchFamily="34" charset="0"/>
              <a:cs typeface="Arial" panose="020B0604020202020204" pitchFamily="34" charset="0"/>
            </a:rPr>
            <a:t> UTP Cat5e PVC, PE, 0.525A, Aged 40 degC 90%R/H, 2weeks</a:t>
          </a:r>
        </a:p>
        <a:p xmlns:a="http://schemas.openxmlformats.org/drawingml/2006/main">
          <a:r>
            <a:rPr lang="en-US" altLang="ja-JP" sz="1050" baseline="0">
              <a:solidFill>
                <a:sysClr val="windowText" lastClr="000000"/>
              </a:solidFill>
              <a:latin typeface="Arial" panose="020B0604020202020204" pitchFamily="34" charset="0"/>
              <a:cs typeface="Arial" panose="020B0604020202020204" pitchFamily="34" charset="0"/>
            </a:rPr>
            <a:t>(B) UTP Cat5e PVC, PE, 7/0.208A, Aged 40 degC 90%R/H, 2weeks</a:t>
          </a:r>
        </a:p>
        <a:p xmlns:a="http://schemas.openxmlformats.org/drawingml/2006/main">
          <a:r>
            <a:rPr lang="en-US" altLang="ja-JP" sz="1050" baseline="0">
              <a:solidFill>
                <a:sysClr val="windowText" lastClr="000000"/>
              </a:solidFill>
              <a:latin typeface="Arial" panose="020B0604020202020204" pitchFamily="34" charset="0"/>
              <a:cs typeface="Arial" panose="020B0604020202020204" pitchFamily="34" charset="0"/>
            </a:rPr>
            <a:t>(C) Quabbin Cat5 PVC, HDPE 7/32AWG UTP, Stored garage 23Years</a:t>
          </a:r>
          <a:endParaRPr lang="ja-JP"/>
        </a:p>
      </cdr:txBody>
    </cdr:sp>
  </cdr:relSizeAnchor>
  <cdr:relSizeAnchor xmlns:cdr="http://schemas.openxmlformats.org/drawingml/2006/chartDrawing">
    <cdr:from>
      <cdr:x>0.92273</cdr:x>
      <cdr:y>0.86667</cdr:y>
    </cdr:from>
    <cdr:to>
      <cdr:x>1</cdr:x>
      <cdr:y>1</cdr:y>
    </cdr:to>
    <cdr:sp macro="" textlink="">
      <cdr:nvSpPr>
        <cdr:cNvPr id="4" name="テキスト ボックス 3">
          <a:extLst xmlns:a="http://schemas.openxmlformats.org/drawingml/2006/main">
            <a:ext uri="{FF2B5EF4-FFF2-40B4-BE49-F238E27FC236}">
              <a16:creationId xmlns:a16="http://schemas.microsoft.com/office/drawing/2014/main" id="{E7073C82-C7B1-4050-905E-0EA043665833}"/>
            </a:ext>
          </a:extLst>
        </cdr:cNvPr>
        <cdr:cNvSpPr txBox="1"/>
      </cdr:nvSpPr>
      <cdr:spPr>
        <a:xfrm xmlns:a="http://schemas.openxmlformats.org/drawingml/2006/main">
          <a:off x="5800724" y="3343275"/>
          <a:ext cx="485775" cy="5143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050">
              <a:latin typeface="Arial" panose="020B0604020202020204" pitchFamily="34" charset="0"/>
              <a:cs typeface="Arial" panose="020B0604020202020204" pitchFamily="34" charset="0"/>
            </a:rPr>
            <a:t>400</a:t>
          </a:r>
          <a:endParaRPr lang="ja-JP" altLang="en-US" sz="10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0.05455</cdr:x>
      <cdr:y>0.05432</cdr:y>
    </cdr:from>
    <cdr:to>
      <cdr:x>0.15758</cdr:x>
      <cdr:y>0.1284</cdr:y>
    </cdr:to>
    <cdr:sp macro="" textlink="">
      <cdr:nvSpPr>
        <cdr:cNvPr id="6" name="テキスト ボックス 5">
          <a:extLst xmlns:a="http://schemas.openxmlformats.org/drawingml/2006/main">
            <a:ext uri="{FF2B5EF4-FFF2-40B4-BE49-F238E27FC236}">
              <a16:creationId xmlns:a16="http://schemas.microsoft.com/office/drawing/2014/main" id="{748A93D0-E4BA-4CBA-A2B0-7E41F8EAB372}"/>
            </a:ext>
          </a:extLst>
        </cdr:cNvPr>
        <cdr:cNvSpPr txBox="1"/>
      </cdr:nvSpPr>
      <cdr:spPr>
        <a:xfrm xmlns:a="http://schemas.openxmlformats.org/drawingml/2006/main">
          <a:off x="342900" y="209550"/>
          <a:ext cx="6477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100">
              <a:latin typeface="Arial" panose="020B0604020202020204" pitchFamily="34" charset="0"/>
              <a:cs typeface="Arial" panose="020B0604020202020204" pitchFamily="34" charset="0"/>
            </a:rPr>
            <a:t>600</a:t>
          </a:r>
          <a:endParaRPr lang="ja-JP" altLang="en-US" sz="1100">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0.58849</cdr:x>
      <cdr:y>0.5363</cdr:y>
    </cdr:from>
    <cdr:to>
      <cdr:x>0.95748</cdr:x>
      <cdr:y>0.72205</cdr:y>
    </cdr:to>
    <mc:AlternateContent xmlns:mc="http://schemas.openxmlformats.org/markup-compatibility/2006" xmlns:a14="http://schemas.microsoft.com/office/drawing/2010/main">
      <mc:Choice Requires="a14">
        <cdr:sp macro="" textlink="">
          <cdr:nvSpPr>
            <cdr:cNvPr id="2" name="テキスト ボックス 1">
              <a:extLst xmlns:a="http://schemas.openxmlformats.org/drawingml/2006/main">
                <a:ext uri="{FF2B5EF4-FFF2-40B4-BE49-F238E27FC236}">
                  <a16:creationId xmlns:a16="http://schemas.microsoft.com/office/drawing/2014/main" id="{54FEA2CC-4F9A-44DB-9630-EEBDE09D721A}"/>
                </a:ext>
              </a:extLst>
            </cdr:cNvPr>
            <cdr:cNvSpPr txBox="1"/>
          </cdr:nvSpPr>
          <cdr:spPr>
            <a:xfrm xmlns:a="http://schemas.openxmlformats.org/drawingml/2006/main">
              <a:off x="3822885" y="2273179"/>
              <a:ext cx="2396939" cy="78732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en-US" altLang="ja-JP" sz="1200"/>
                <a:t>Le=</a:t>
              </a:r>
              <a14:m>
                <m:oMath xmlns:m="http://schemas.openxmlformats.org/officeDocument/2006/math">
                  <m:f>
                    <m:fPr>
                      <m:ctrlPr>
                        <a:rPr lang="en-US" altLang="ja-JP" sz="1200" i="1">
                          <a:latin typeface="Cambria Math" panose="02040503050406030204" pitchFamily="18" charset="0"/>
                        </a:rPr>
                      </m:ctrlPr>
                    </m:fPr>
                    <m:num>
                      <m:r>
                        <a:rPr lang="ja-JP" altLang="en-US" sz="1200" i="1">
                          <a:latin typeface="Cambria Math" panose="02040503050406030204" pitchFamily="18" charset="0"/>
                        </a:rPr>
                        <m:t>𝜇</m:t>
                      </m:r>
                      <m:r>
                        <a:rPr lang="en-US" altLang="ja-JP" sz="1200" b="0" i="1" baseline="-10000">
                          <a:latin typeface="Cambria Math" panose="02040503050406030204" pitchFamily="18" charset="0"/>
                        </a:rPr>
                        <m:t>0</m:t>
                      </m:r>
                    </m:num>
                    <m:den>
                      <m:r>
                        <a:rPr lang="ja-JP" altLang="en-US" sz="1200" i="1">
                          <a:latin typeface="Cambria Math" panose="02040503050406030204" pitchFamily="18" charset="0"/>
                        </a:rPr>
                        <m:t>𝜋</m:t>
                      </m:r>
                    </m:den>
                  </m:f>
                  <m:d>
                    <m:dPr>
                      <m:ctrlPr>
                        <a:rPr lang="en-US" altLang="ja-JP" sz="1200" b="0" i="1">
                          <a:latin typeface="Cambria Math" panose="02040503050406030204" pitchFamily="18" charset="0"/>
                        </a:rPr>
                      </m:ctrlPr>
                    </m:dPr>
                    <m:e>
                      <m:r>
                        <a:rPr lang="en-US" altLang="ja-JP" sz="1200" b="0" i="1">
                          <a:latin typeface="Cambria Math" panose="02040503050406030204" pitchFamily="18" charset="0"/>
                        </a:rPr>
                        <m:t>4</m:t>
                      </m:r>
                      <m:r>
                        <a:rPr lang="en-US" altLang="ja-JP" sz="1200" b="0" i="1">
                          <a:latin typeface="Cambria Math" panose="02040503050406030204" pitchFamily="18" charset="0"/>
                        </a:rPr>
                        <m:t>𝑙𝑜𝑔𝑒</m:t>
                      </m:r>
                      <m:d>
                        <m:dPr>
                          <m:ctrlPr>
                            <a:rPr lang="en-US" altLang="ja-JP" sz="1200" b="0" i="1">
                              <a:latin typeface="Cambria Math" panose="02040503050406030204" pitchFamily="18" charset="0"/>
                            </a:rPr>
                          </m:ctrlPr>
                        </m:dPr>
                        <m:e>
                          <m:f>
                            <m:fPr>
                              <m:ctrlPr>
                                <a:rPr lang="en-US" altLang="ja-JP" sz="1200" b="0" i="1">
                                  <a:latin typeface="Cambria Math" panose="02040503050406030204" pitchFamily="18" charset="0"/>
                                </a:rPr>
                              </m:ctrlPr>
                            </m:fPr>
                            <m:num>
                              <m:r>
                                <a:rPr lang="en-US" altLang="ja-JP" sz="1200" b="0" i="1">
                                  <a:latin typeface="Cambria Math" panose="02040503050406030204" pitchFamily="18" charset="0"/>
                                </a:rPr>
                                <m:t>2</m:t>
                              </m:r>
                              <m:r>
                                <a:rPr lang="en-US" altLang="ja-JP" sz="1200" b="0" i="1">
                                  <a:latin typeface="Cambria Math" panose="02040503050406030204" pitchFamily="18" charset="0"/>
                                </a:rPr>
                                <m:t>𝐷</m:t>
                              </m:r>
                            </m:num>
                            <m:den>
                              <m:r>
                                <a:rPr lang="en-US" altLang="ja-JP" sz="1200" b="0" i="1">
                                  <a:latin typeface="Cambria Math" panose="02040503050406030204" pitchFamily="18" charset="0"/>
                                </a:rPr>
                                <m:t>𝑑</m:t>
                              </m:r>
                            </m:den>
                          </m:f>
                        </m:e>
                      </m:d>
                      <m:r>
                        <a:rPr lang="en-US" altLang="ja-JP" sz="1200" b="0" i="1">
                          <a:latin typeface="Cambria Math" panose="02040503050406030204" pitchFamily="18" charset="0"/>
                        </a:rPr>
                        <m:t>+</m:t>
                      </m:r>
                      <m:r>
                        <a:rPr lang="ja-JP" altLang="en-US" sz="1200" b="0" i="1">
                          <a:latin typeface="Cambria Math" panose="02040503050406030204" pitchFamily="18" charset="0"/>
                        </a:rPr>
                        <m:t>𝜇</m:t>
                      </m:r>
                    </m:e>
                  </m:d>
                </m:oMath>
              </a14:m>
              <a:endParaRPr lang="en-US" altLang="ja-JP" sz="1200" b="0"/>
            </a:p>
            <a:p xmlns:a="http://schemas.openxmlformats.org/drawingml/2006/main">
              <a:r>
                <a:rPr lang="en-US" altLang="ja-JP" sz="1200"/>
                <a:t>D: Distance of conductor</a:t>
              </a:r>
            </a:p>
            <a:p xmlns:a="http://schemas.openxmlformats.org/drawingml/2006/main">
              <a:r>
                <a:rPr lang="en-US" altLang="ja-JP" sz="1200"/>
                <a:t>d: Equivalent</a:t>
              </a:r>
              <a:r>
                <a:rPr lang="en-US" altLang="ja-JP" sz="1200" baseline="0"/>
                <a:t> diameter of conductor</a:t>
              </a:r>
              <a:endParaRPr lang="ja-JP" altLang="en-US" sz="1200"/>
            </a:p>
          </cdr:txBody>
        </cdr:sp>
      </mc:Choice>
      <mc:Fallback xmlns="">
        <cdr:sp macro="" textlink="">
          <cdr:nvSpPr>
            <cdr:cNvPr id="2" name="テキスト ボックス 1">
              <a:extLst xmlns:a="http://schemas.openxmlformats.org/drawingml/2006/main">
                <a:ext uri="{FF2B5EF4-FFF2-40B4-BE49-F238E27FC236}">
                  <a16:creationId xmlns:a16="http://schemas.microsoft.com/office/drawing/2014/main" id="{54FEA2CC-4F9A-44DB-9630-EEBDE09D721A}"/>
                </a:ext>
              </a:extLst>
            </cdr:cNvPr>
            <cdr:cNvSpPr txBox="1"/>
          </cdr:nvSpPr>
          <cdr:spPr>
            <a:xfrm xmlns:a="http://schemas.openxmlformats.org/drawingml/2006/main">
              <a:off x="3822885" y="2273179"/>
              <a:ext cx="2396939" cy="78732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en-US" altLang="ja-JP" sz="1200"/>
                <a:t>Le=</a:t>
              </a:r>
              <a:r>
                <a:rPr lang="ja-JP" altLang="en-US" sz="1200" i="0">
                  <a:latin typeface="Cambria Math" panose="02040503050406030204" pitchFamily="18" charset="0"/>
                </a:rPr>
                <a:t>𝜇</a:t>
              </a:r>
              <a:r>
                <a:rPr lang="en-US" altLang="ja-JP" sz="1200" b="0" i="0" baseline="-10000">
                  <a:latin typeface="Cambria Math" panose="02040503050406030204" pitchFamily="18" charset="0"/>
                </a:rPr>
                <a:t>0/</a:t>
              </a:r>
              <a:r>
                <a:rPr lang="ja-JP" altLang="en-US" sz="1200" i="0">
                  <a:latin typeface="Cambria Math" panose="02040503050406030204" pitchFamily="18" charset="0"/>
                </a:rPr>
                <a:t>𝜋</a:t>
              </a:r>
              <a:r>
                <a:rPr lang="en-US" altLang="ja-JP" sz="1200" b="0" i="0">
                  <a:latin typeface="Cambria Math" panose="02040503050406030204" pitchFamily="18" charset="0"/>
                </a:rPr>
                <a:t> (4𝑙𝑜𝑔𝑒(2𝐷/𝑑)+</a:t>
              </a:r>
              <a:r>
                <a:rPr lang="ja-JP" altLang="en-US" sz="1200" b="0" i="0">
                  <a:latin typeface="Cambria Math" panose="02040503050406030204" pitchFamily="18" charset="0"/>
                </a:rPr>
                <a:t>𝜇</a:t>
              </a:r>
              <a:r>
                <a:rPr lang="en-US" altLang="ja-JP" sz="1200" b="0" i="0">
                  <a:latin typeface="Cambria Math" panose="02040503050406030204" pitchFamily="18" charset="0"/>
                </a:rPr>
                <a:t>)</a:t>
              </a:r>
              <a:endParaRPr lang="en-US" altLang="ja-JP" sz="1200" b="0"/>
            </a:p>
            <a:p xmlns:a="http://schemas.openxmlformats.org/drawingml/2006/main">
              <a:r>
                <a:rPr lang="en-US" altLang="ja-JP" sz="1200"/>
                <a:t>D: Distance of conductor</a:t>
              </a:r>
            </a:p>
            <a:p xmlns:a="http://schemas.openxmlformats.org/drawingml/2006/main">
              <a:r>
                <a:rPr lang="en-US" altLang="ja-JP" sz="1200"/>
                <a:t>d: Equivalent</a:t>
              </a:r>
              <a:r>
                <a:rPr lang="en-US" altLang="ja-JP" sz="1200" baseline="0"/>
                <a:t> diameter of conductor</a:t>
              </a:r>
              <a:endParaRPr lang="ja-JP" altLang="en-US" sz="1200"/>
            </a:p>
          </cdr:txBody>
        </cdr:sp>
      </mc:Fallback>
    </mc:AlternateContent>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inos@crocus.ocn.ne.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1B794-E092-45DB-92C9-329E448ACE97}">
  <sheetPr>
    <pageSetUpPr fitToPage="1"/>
  </sheetPr>
  <dimension ref="B1:G25"/>
  <sheetViews>
    <sheetView tabSelected="1" workbookViewId="0">
      <selection activeCell="L11" sqref="L11"/>
    </sheetView>
  </sheetViews>
  <sheetFormatPr defaultRowHeight="12.5"/>
  <cols>
    <col min="1" max="1" width="2.453125" style="36" customWidth="1"/>
    <col min="2" max="2" width="3.81640625" style="36" customWidth="1"/>
    <col min="3" max="3" width="11.6328125" style="36" customWidth="1"/>
    <col min="4" max="4" width="4.453125" style="36" customWidth="1"/>
    <col min="5" max="5" width="11.36328125" style="36" customWidth="1"/>
    <col min="6" max="6" width="26.90625" style="36" customWidth="1"/>
    <col min="7" max="7" width="20.08984375" style="36" customWidth="1"/>
    <col min="8" max="256" width="9" style="36"/>
    <col min="257" max="257" width="2.453125" style="36" customWidth="1"/>
    <col min="258" max="258" width="3.81640625" style="36" customWidth="1"/>
    <col min="259" max="259" width="11.6328125" style="36" customWidth="1"/>
    <col min="260" max="260" width="4.453125" style="36" customWidth="1"/>
    <col min="261" max="261" width="11.36328125" style="36" customWidth="1"/>
    <col min="262" max="262" width="26.90625" style="36" customWidth="1"/>
    <col min="263" max="263" width="20.08984375" style="36" customWidth="1"/>
    <col min="264" max="512" width="9" style="36"/>
    <col min="513" max="513" width="2.453125" style="36" customWidth="1"/>
    <col min="514" max="514" width="3.81640625" style="36" customWidth="1"/>
    <col min="515" max="515" width="11.6328125" style="36" customWidth="1"/>
    <col min="516" max="516" width="4.453125" style="36" customWidth="1"/>
    <col min="517" max="517" width="11.36328125" style="36" customWidth="1"/>
    <col min="518" max="518" width="26.90625" style="36" customWidth="1"/>
    <col min="519" max="519" width="20.08984375" style="36" customWidth="1"/>
    <col min="520" max="768" width="9" style="36"/>
    <col min="769" max="769" width="2.453125" style="36" customWidth="1"/>
    <col min="770" max="770" width="3.81640625" style="36" customWidth="1"/>
    <col min="771" max="771" width="11.6328125" style="36" customWidth="1"/>
    <col min="772" max="772" width="4.453125" style="36" customWidth="1"/>
    <col min="773" max="773" width="11.36328125" style="36" customWidth="1"/>
    <col min="774" max="774" width="26.90625" style="36" customWidth="1"/>
    <col min="775" max="775" width="20.08984375" style="36" customWidth="1"/>
    <col min="776" max="1024" width="9" style="36"/>
    <col min="1025" max="1025" width="2.453125" style="36" customWidth="1"/>
    <col min="1026" max="1026" width="3.81640625" style="36" customWidth="1"/>
    <col min="1027" max="1027" width="11.6328125" style="36" customWidth="1"/>
    <col min="1028" max="1028" width="4.453125" style="36" customWidth="1"/>
    <col min="1029" max="1029" width="11.36328125" style="36" customWidth="1"/>
    <col min="1030" max="1030" width="26.90625" style="36" customWidth="1"/>
    <col min="1031" max="1031" width="20.08984375" style="36" customWidth="1"/>
    <col min="1032" max="1280" width="9" style="36"/>
    <col min="1281" max="1281" width="2.453125" style="36" customWidth="1"/>
    <col min="1282" max="1282" width="3.81640625" style="36" customWidth="1"/>
    <col min="1283" max="1283" width="11.6328125" style="36" customWidth="1"/>
    <col min="1284" max="1284" width="4.453125" style="36" customWidth="1"/>
    <col min="1285" max="1285" width="11.36328125" style="36" customWidth="1"/>
    <col min="1286" max="1286" width="26.90625" style="36" customWidth="1"/>
    <col min="1287" max="1287" width="20.08984375" style="36" customWidth="1"/>
    <col min="1288" max="1536" width="9" style="36"/>
    <col min="1537" max="1537" width="2.453125" style="36" customWidth="1"/>
    <col min="1538" max="1538" width="3.81640625" style="36" customWidth="1"/>
    <col min="1539" max="1539" width="11.6328125" style="36" customWidth="1"/>
    <col min="1540" max="1540" width="4.453125" style="36" customWidth="1"/>
    <col min="1541" max="1541" width="11.36328125" style="36" customWidth="1"/>
    <col min="1542" max="1542" width="26.90625" style="36" customWidth="1"/>
    <col min="1543" max="1543" width="20.08984375" style="36" customWidth="1"/>
    <col min="1544" max="1792" width="9" style="36"/>
    <col min="1793" max="1793" width="2.453125" style="36" customWidth="1"/>
    <col min="1794" max="1794" width="3.81640625" style="36" customWidth="1"/>
    <col min="1795" max="1795" width="11.6328125" style="36" customWidth="1"/>
    <col min="1796" max="1796" width="4.453125" style="36" customWidth="1"/>
    <col min="1797" max="1797" width="11.36328125" style="36" customWidth="1"/>
    <col min="1798" max="1798" width="26.90625" style="36" customWidth="1"/>
    <col min="1799" max="1799" width="20.08984375" style="36" customWidth="1"/>
    <col min="1800" max="2048" width="9" style="36"/>
    <col min="2049" max="2049" width="2.453125" style="36" customWidth="1"/>
    <col min="2050" max="2050" width="3.81640625" style="36" customWidth="1"/>
    <col min="2051" max="2051" width="11.6328125" style="36" customWidth="1"/>
    <col min="2052" max="2052" width="4.453125" style="36" customWidth="1"/>
    <col min="2053" max="2053" width="11.36328125" style="36" customWidth="1"/>
    <col min="2054" max="2054" width="26.90625" style="36" customWidth="1"/>
    <col min="2055" max="2055" width="20.08984375" style="36" customWidth="1"/>
    <col min="2056" max="2304" width="9" style="36"/>
    <col min="2305" max="2305" width="2.453125" style="36" customWidth="1"/>
    <col min="2306" max="2306" width="3.81640625" style="36" customWidth="1"/>
    <col min="2307" max="2307" width="11.6328125" style="36" customWidth="1"/>
    <col min="2308" max="2308" width="4.453125" style="36" customWidth="1"/>
    <col min="2309" max="2309" width="11.36328125" style="36" customWidth="1"/>
    <col min="2310" max="2310" width="26.90625" style="36" customWidth="1"/>
    <col min="2311" max="2311" width="20.08984375" style="36" customWidth="1"/>
    <col min="2312" max="2560" width="9" style="36"/>
    <col min="2561" max="2561" width="2.453125" style="36" customWidth="1"/>
    <col min="2562" max="2562" width="3.81640625" style="36" customWidth="1"/>
    <col min="2563" max="2563" width="11.6328125" style="36" customWidth="1"/>
    <col min="2564" max="2564" width="4.453125" style="36" customWidth="1"/>
    <col min="2565" max="2565" width="11.36328125" style="36" customWidth="1"/>
    <col min="2566" max="2566" width="26.90625" style="36" customWidth="1"/>
    <col min="2567" max="2567" width="20.08984375" style="36" customWidth="1"/>
    <col min="2568" max="2816" width="9" style="36"/>
    <col min="2817" max="2817" width="2.453125" style="36" customWidth="1"/>
    <col min="2818" max="2818" width="3.81640625" style="36" customWidth="1"/>
    <col min="2819" max="2819" width="11.6328125" style="36" customWidth="1"/>
    <col min="2820" max="2820" width="4.453125" style="36" customWidth="1"/>
    <col min="2821" max="2821" width="11.36328125" style="36" customWidth="1"/>
    <col min="2822" max="2822" width="26.90625" style="36" customWidth="1"/>
    <col min="2823" max="2823" width="20.08984375" style="36" customWidth="1"/>
    <col min="2824" max="3072" width="9" style="36"/>
    <col min="3073" max="3073" width="2.453125" style="36" customWidth="1"/>
    <col min="3074" max="3074" width="3.81640625" style="36" customWidth="1"/>
    <col min="3075" max="3075" width="11.6328125" style="36" customWidth="1"/>
    <col min="3076" max="3076" width="4.453125" style="36" customWidth="1"/>
    <col min="3077" max="3077" width="11.36328125" style="36" customWidth="1"/>
    <col min="3078" max="3078" width="26.90625" style="36" customWidth="1"/>
    <col min="3079" max="3079" width="20.08984375" style="36" customWidth="1"/>
    <col min="3080" max="3328" width="9" style="36"/>
    <col min="3329" max="3329" width="2.453125" style="36" customWidth="1"/>
    <col min="3330" max="3330" width="3.81640625" style="36" customWidth="1"/>
    <col min="3331" max="3331" width="11.6328125" style="36" customWidth="1"/>
    <col min="3332" max="3332" width="4.453125" style="36" customWidth="1"/>
    <col min="3333" max="3333" width="11.36328125" style="36" customWidth="1"/>
    <col min="3334" max="3334" width="26.90625" style="36" customWidth="1"/>
    <col min="3335" max="3335" width="20.08984375" style="36" customWidth="1"/>
    <col min="3336" max="3584" width="9" style="36"/>
    <col min="3585" max="3585" width="2.453125" style="36" customWidth="1"/>
    <col min="3586" max="3586" width="3.81640625" style="36" customWidth="1"/>
    <col min="3587" max="3587" width="11.6328125" style="36" customWidth="1"/>
    <col min="3588" max="3588" width="4.453125" style="36" customWidth="1"/>
    <col min="3589" max="3589" width="11.36328125" style="36" customWidth="1"/>
    <col min="3590" max="3590" width="26.90625" style="36" customWidth="1"/>
    <col min="3591" max="3591" width="20.08984375" style="36" customWidth="1"/>
    <col min="3592" max="3840" width="9" style="36"/>
    <col min="3841" max="3841" width="2.453125" style="36" customWidth="1"/>
    <col min="3842" max="3842" width="3.81640625" style="36" customWidth="1"/>
    <col min="3843" max="3843" width="11.6328125" style="36" customWidth="1"/>
    <col min="3844" max="3844" width="4.453125" style="36" customWidth="1"/>
    <col min="3845" max="3845" width="11.36328125" style="36" customWidth="1"/>
    <col min="3846" max="3846" width="26.90625" style="36" customWidth="1"/>
    <col min="3847" max="3847" width="20.08984375" style="36" customWidth="1"/>
    <col min="3848" max="4096" width="9" style="36"/>
    <col min="4097" max="4097" width="2.453125" style="36" customWidth="1"/>
    <col min="4098" max="4098" width="3.81640625" style="36" customWidth="1"/>
    <col min="4099" max="4099" width="11.6328125" style="36" customWidth="1"/>
    <col min="4100" max="4100" width="4.453125" style="36" customWidth="1"/>
    <col min="4101" max="4101" width="11.36328125" style="36" customWidth="1"/>
    <col min="4102" max="4102" width="26.90625" style="36" customWidth="1"/>
    <col min="4103" max="4103" width="20.08984375" style="36" customWidth="1"/>
    <col min="4104" max="4352" width="9" style="36"/>
    <col min="4353" max="4353" width="2.453125" style="36" customWidth="1"/>
    <col min="4354" max="4354" width="3.81640625" style="36" customWidth="1"/>
    <col min="4355" max="4355" width="11.6328125" style="36" customWidth="1"/>
    <col min="4356" max="4356" width="4.453125" style="36" customWidth="1"/>
    <col min="4357" max="4357" width="11.36328125" style="36" customWidth="1"/>
    <col min="4358" max="4358" width="26.90625" style="36" customWidth="1"/>
    <col min="4359" max="4359" width="20.08984375" style="36" customWidth="1"/>
    <col min="4360" max="4608" width="9" style="36"/>
    <col min="4609" max="4609" width="2.453125" style="36" customWidth="1"/>
    <col min="4610" max="4610" width="3.81640625" style="36" customWidth="1"/>
    <col min="4611" max="4611" width="11.6328125" style="36" customWidth="1"/>
    <col min="4612" max="4612" width="4.453125" style="36" customWidth="1"/>
    <col min="4613" max="4613" width="11.36328125" style="36" customWidth="1"/>
    <col min="4614" max="4614" width="26.90625" style="36" customWidth="1"/>
    <col min="4615" max="4615" width="20.08984375" style="36" customWidth="1"/>
    <col min="4616" max="4864" width="9" style="36"/>
    <col min="4865" max="4865" width="2.453125" style="36" customWidth="1"/>
    <col min="4866" max="4866" width="3.81640625" style="36" customWidth="1"/>
    <col min="4867" max="4867" width="11.6328125" style="36" customWidth="1"/>
    <col min="4868" max="4868" width="4.453125" style="36" customWidth="1"/>
    <col min="4869" max="4869" width="11.36328125" style="36" customWidth="1"/>
    <col min="4870" max="4870" width="26.90625" style="36" customWidth="1"/>
    <col min="4871" max="4871" width="20.08984375" style="36" customWidth="1"/>
    <col min="4872" max="5120" width="9" style="36"/>
    <col min="5121" max="5121" width="2.453125" style="36" customWidth="1"/>
    <col min="5122" max="5122" width="3.81640625" style="36" customWidth="1"/>
    <col min="5123" max="5123" width="11.6328125" style="36" customWidth="1"/>
    <col min="5124" max="5124" width="4.453125" style="36" customWidth="1"/>
    <col min="5125" max="5125" width="11.36328125" style="36" customWidth="1"/>
    <col min="5126" max="5126" width="26.90625" style="36" customWidth="1"/>
    <col min="5127" max="5127" width="20.08984375" style="36" customWidth="1"/>
    <col min="5128" max="5376" width="9" style="36"/>
    <col min="5377" max="5377" width="2.453125" style="36" customWidth="1"/>
    <col min="5378" max="5378" width="3.81640625" style="36" customWidth="1"/>
    <col min="5379" max="5379" width="11.6328125" style="36" customWidth="1"/>
    <col min="5380" max="5380" width="4.453125" style="36" customWidth="1"/>
    <col min="5381" max="5381" width="11.36328125" style="36" customWidth="1"/>
    <col min="5382" max="5382" width="26.90625" style="36" customWidth="1"/>
    <col min="5383" max="5383" width="20.08984375" style="36" customWidth="1"/>
    <col min="5384" max="5632" width="9" style="36"/>
    <col min="5633" max="5633" width="2.453125" style="36" customWidth="1"/>
    <col min="5634" max="5634" width="3.81640625" style="36" customWidth="1"/>
    <col min="5635" max="5635" width="11.6328125" style="36" customWidth="1"/>
    <col min="5636" max="5636" width="4.453125" style="36" customWidth="1"/>
    <col min="5637" max="5637" width="11.36328125" style="36" customWidth="1"/>
    <col min="5638" max="5638" width="26.90625" style="36" customWidth="1"/>
    <col min="5639" max="5639" width="20.08984375" style="36" customWidth="1"/>
    <col min="5640" max="5888" width="9" style="36"/>
    <col min="5889" max="5889" width="2.453125" style="36" customWidth="1"/>
    <col min="5890" max="5890" width="3.81640625" style="36" customWidth="1"/>
    <col min="5891" max="5891" width="11.6328125" style="36" customWidth="1"/>
    <col min="5892" max="5892" width="4.453125" style="36" customWidth="1"/>
    <col min="5893" max="5893" width="11.36328125" style="36" customWidth="1"/>
    <col min="5894" max="5894" width="26.90625" style="36" customWidth="1"/>
    <col min="5895" max="5895" width="20.08984375" style="36" customWidth="1"/>
    <col min="5896" max="6144" width="9" style="36"/>
    <col min="6145" max="6145" width="2.453125" style="36" customWidth="1"/>
    <col min="6146" max="6146" width="3.81640625" style="36" customWidth="1"/>
    <col min="6147" max="6147" width="11.6328125" style="36" customWidth="1"/>
    <col min="6148" max="6148" width="4.453125" style="36" customWidth="1"/>
    <col min="6149" max="6149" width="11.36328125" style="36" customWidth="1"/>
    <col min="6150" max="6150" width="26.90625" style="36" customWidth="1"/>
    <col min="6151" max="6151" width="20.08984375" style="36" customWidth="1"/>
    <col min="6152" max="6400" width="9" style="36"/>
    <col min="6401" max="6401" width="2.453125" style="36" customWidth="1"/>
    <col min="6402" max="6402" width="3.81640625" style="36" customWidth="1"/>
    <col min="6403" max="6403" width="11.6328125" style="36" customWidth="1"/>
    <col min="6404" max="6404" width="4.453125" style="36" customWidth="1"/>
    <col min="6405" max="6405" width="11.36328125" style="36" customWidth="1"/>
    <col min="6406" max="6406" width="26.90625" style="36" customWidth="1"/>
    <col min="6407" max="6407" width="20.08984375" style="36" customWidth="1"/>
    <col min="6408" max="6656" width="9" style="36"/>
    <col min="6657" max="6657" width="2.453125" style="36" customWidth="1"/>
    <col min="6658" max="6658" width="3.81640625" style="36" customWidth="1"/>
    <col min="6659" max="6659" width="11.6328125" style="36" customWidth="1"/>
    <col min="6660" max="6660" width="4.453125" style="36" customWidth="1"/>
    <col min="6661" max="6661" width="11.36328125" style="36" customWidth="1"/>
    <col min="6662" max="6662" width="26.90625" style="36" customWidth="1"/>
    <col min="6663" max="6663" width="20.08984375" style="36" customWidth="1"/>
    <col min="6664" max="6912" width="9" style="36"/>
    <col min="6913" max="6913" width="2.453125" style="36" customWidth="1"/>
    <col min="6914" max="6914" width="3.81640625" style="36" customWidth="1"/>
    <col min="6915" max="6915" width="11.6328125" style="36" customWidth="1"/>
    <col min="6916" max="6916" width="4.453125" style="36" customWidth="1"/>
    <col min="6917" max="6917" width="11.36328125" style="36" customWidth="1"/>
    <col min="6918" max="6918" width="26.90625" style="36" customWidth="1"/>
    <col min="6919" max="6919" width="20.08984375" style="36" customWidth="1"/>
    <col min="6920" max="7168" width="9" style="36"/>
    <col min="7169" max="7169" width="2.453125" style="36" customWidth="1"/>
    <col min="7170" max="7170" width="3.81640625" style="36" customWidth="1"/>
    <col min="7171" max="7171" width="11.6328125" style="36" customWidth="1"/>
    <col min="7172" max="7172" width="4.453125" style="36" customWidth="1"/>
    <col min="7173" max="7173" width="11.36328125" style="36" customWidth="1"/>
    <col min="7174" max="7174" width="26.90625" style="36" customWidth="1"/>
    <col min="7175" max="7175" width="20.08984375" style="36" customWidth="1"/>
    <col min="7176" max="7424" width="9" style="36"/>
    <col min="7425" max="7425" width="2.453125" style="36" customWidth="1"/>
    <col min="7426" max="7426" width="3.81640625" style="36" customWidth="1"/>
    <col min="7427" max="7427" width="11.6328125" style="36" customWidth="1"/>
    <col min="7428" max="7428" width="4.453125" style="36" customWidth="1"/>
    <col min="7429" max="7429" width="11.36328125" style="36" customWidth="1"/>
    <col min="7430" max="7430" width="26.90625" style="36" customWidth="1"/>
    <col min="7431" max="7431" width="20.08984375" style="36" customWidth="1"/>
    <col min="7432" max="7680" width="9" style="36"/>
    <col min="7681" max="7681" width="2.453125" style="36" customWidth="1"/>
    <col min="7682" max="7682" width="3.81640625" style="36" customWidth="1"/>
    <col min="7683" max="7683" width="11.6328125" style="36" customWidth="1"/>
    <col min="7684" max="7684" width="4.453125" style="36" customWidth="1"/>
    <col min="7685" max="7685" width="11.36328125" style="36" customWidth="1"/>
    <col min="7686" max="7686" width="26.90625" style="36" customWidth="1"/>
    <col min="7687" max="7687" width="20.08984375" style="36" customWidth="1"/>
    <col min="7688" max="7936" width="9" style="36"/>
    <col min="7937" max="7937" width="2.453125" style="36" customWidth="1"/>
    <col min="7938" max="7938" width="3.81640625" style="36" customWidth="1"/>
    <col min="7939" max="7939" width="11.6328125" style="36" customWidth="1"/>
    <col min="7940" max="7940" width="4.453125" style="36" customWidth="1"/>
    <col min="7941" max="7941" width="11.36328125" style="36" customWidth="1"/>
    <col min="7942" max="7942" width="26.90625" style="36" customWidth="1"/>
    <col min="7943" max="7943" width="20.08984375" style="36" customWidth="1"/>
    <col min="7944" max="8192" width="9" style="36"/>
    <col min="8193" max="8193" width="2.453125" style="36" customWidth="1"/>
    <col min="8194" max="8194" width="3.81640625" style="36" customWidth="1"/>
    <col min="8195" max="8195" width="11.6328125" style="36" customWidth="1"/>
    <col min="8196" max="8196" width="4.453125" style="36" customWidth="1"/>
    <col min="8197" max="8197" width="11.36328125" style="36" customWidth="1"/>
    <col min="8198" max="8198" width="26.90625" style="36" customWidth="1"/>
    <col min="8199" max="8199" width="20.08984375" style="36" customWidth="1"/>
    <col min="8200" max="8448" width="9" style="36"/>
    <col min="8449" max="8449" width="2.453125" style="36" customWidth="1"/>
    <col min="8450" max="8450" width="3.81640625" style="36" customWidth="1"/>
    <col min="8451" max="8451" width="11.6328125" style="36" customWidth="1"/>
    <col min="8452" max="8452" width="4.453125" style="36" customWidth="1"/>
    <col min="8453" max="8453" width="11.36328125" style="36" customWidth="1"/>
    <col min="8454" max="8454" width="26.90625" style="36" customWidth="1"/>
    <col min="8455" max="8455" width="20.08984375" style="36" customWidth="1"/>
    <col min="8456" max="8704" width="9" style="36"/>
    <col min="8705" max="8705" width="2.453125" style="36" customWidth="1"/>
    <col min="8706" max="8706" width="3.81640625" style="36" customWidth="1"/>
    <col min="8707" max="8707" width="11.6328125" style="36" customWidth="1"/>
    <col min="8708" max="8708" width="4.453125" style="36" customWidth="1"/>
    <col min="8709" max="8709" width="11.36328125" style="36" customWidth="1"/>
    <col min="8710" max="8710" width="26.90625" style="36" customWidth="1"/>
    <col min="8711" max="8711" width="20.08984375" style="36" customWidth="1"/>
    <col min="8712" max="8960" width="9" style="36"/>
    <col min="8961" max="8961" width="2.453125" style="36" customWidth="1"/>
    <col min="8962" max="8962" width="3.81640625" style="36" customWidth="1"/>
    <col min="8963" max="8963" width="11.6328125" style="36" customWidth="1"/>
    <col min="8964" max="8964" width="4.453125" style="36" customWidth="1"/>
    <col min="8965" max="8965" width="11.36328125" style="36" customWidth="1"/>
    <col min="8966" max="8966" width="26.90625" style="36" customWidth="1"/>
    <col min="8967" max="8967" width="20.08984375" style="36" customWidth="1"/>
    <col min="8968" max="9216" width="9" style="36"/>
    <col min="9217" max="9217" width="2.453125" style="36" customWidth="1"/>
    <col min="9218" max="9218" width="3.81640625" style="36" customWidth="1"/>
    <col min="9219" max="9219" width="11.6328125" style="36" customWidth="1"/>
    <col min="9220" max="9220" width="4.453125" style="36" customWidth="1"/>
    <col min="9221" max="9221" width="11.36328125" style="36" customWidth="1"/>
    <col min="9222" max="9222" width="26.90625" style="36" customWidth="1"/>
    <col min="9223" max="9223" width="20.08984375" style="36" customWidth="1"/>
    <col min="9224" max="9472" width="9" style="36"/>
    <col min="9473" max="9473" width="2.453125" style="36" customWidth="1"/>
    <col min="9474" max="9474" width="3.81640625" style="36" customWidth="1"/>
    <col min="9475" max="9475" width="11.6328125" style="36" customWidth="1"/>
    <col min="9476" max="9476" width="4.453125" style="36" customWidth="1"/>
    <col min="9477" max="9477" width="11.36328125" style="36" customWidth="1"/>
    <col min="9478" max="9478" width="26.90625" style="36" customWidth="1"/>
    <col min="9479" max="9479" width="20.08984375" style="36" customWidth="1"/>
    <col min="9480" max="9728" width="9" style="36"/>
    <col min="9729" max="9729" width="2.453125" style="36" customWidth="1"/>
    <col min="9730" max="9730" width="3.81640625" style="36" customWidth="1"/>
    <col min="9731" max="9731" width="11.6328125" style="36" customWidth="1"/>
    <col min="9732" max="9732" width="4.453125" style="36" customWidth="1"/>
    <col min="9733" max="9733" width="11.36328125" style="36" customWidth="1"/>
    <col min="9734" max="9734" width="26.90625" style="36" customWidth="1"/>
    <col min="9735" max="9735" width="20.08984375" style="36" customWidth="1"/>
    <col min="9736" max="9984" width="9" style="36"/>
    <col min="9985" max="9985" width="2.453125" style="36" customWidth="1"/>
    <col min="9986" max="9986" width="3.81640625" style="36" customWidth="1"/>
    <col min="9987" max="9987" width="11.6328125" style="36" customWidth="1"/>
    <col min="9988" max="9988" width="4.453125" style="36" customWidth="1"/>
    <col min="9989" max="9989" width="11.36328125" style="36" customWidth="1"/>
    <col min="9990" max="9990" width="26.90625" style="36" customWidth="1"/>
    <col min="9991" max="9991" width="20.08984375" style="36" customWidth="1"/>
    <col min="9992" max="10240" width="9" style="36"/>
    <col min="10241" max="10241" width="2.453125" style="36" customWidth="1"/>
    <col min="10242" max="10242" width="3.81640625" style="36" customWidth="1"/>
    <col min="10243" max="10243" width="11.6328125" style="36" customWidth="1"/>
    <col min="10244" max="10244" width="4.453125" style="36" customWidth="1"/>
    <col min="10245" max="10245" width="11.36328125" style="36" customWidth="1"/>
    <col min="10246" max="10246" width="26.90625" style="36" customWidth="1"/>
    <col min="10247" max="10247" width="20.08984375" style="36" customWidth="1"/>
    <col min="10248" max="10496" width="9" style="36"/>
    <col min="10497" max="10497" width="2.453125" style="36" customWidth="1"/>
    <col min="10498" max="10498" width="3.81640625" style="36" customWidth="1"/>
    <col min="10499" max="10499" width="11.6328125" style="36" customWidth="1"/>
    <col min="10500" max="10500" width="4.453125" style="36" customWidth="1"/>
    <col min="10501" max="10501" width="11.36328125" style="36" customWidth="1"/>
    <col min="10502" max="10502" width="26.90625" style="36" customWidth="1"/>
    <col min="10503" max="10503" width="20.08984375" style="36" customWidth="1"/>
    <col min="10504" max="10752" width="9" style="36"/>
    <col min="10753" max="10753" width="2.453125" style="36" customWidth="1"/>
    <col min="10754" max="10754" width="3.81640625" style="36" customWidth="1"/>
    <col min="10755" max="10755" width="11.6328125" style="36" customWidth="1"/>
    <col min="10756" max="10756" width="4.453125" style="36" customWidth="1"/>
    <col min="10757" max="10757" width="11.36328125" style="36" customWidth="1"/>
    <col min="10758" max="10758" width="26.90625" style="36" customWidth="1"/>
    <col min="10759" max="10759" width="20.08984375" style="36" customWidth="1"/>
    <col min="10760" max="11008" width="9" style="36"/>
    <col min="11009" max="11009" width="2.453125" style="36" customWidth="1"/>
    <col min="11010" max="11010" width="3.81640625" style="36" customWidth="1"/>
    <col min="11011" max="11011" width="11.6328125" style="36" customWidth="1"/>
    <col min="11012" max="11012" width="4.453125" style="36" customWidth="1"/>
    <col min="11013" max="11013" width="11.36328125" style="36" customWidth="1"/>
    <col min="11014" max="11014" width="26.90625" style="36" customWidth="1"/>
    <col min="11015" max="11015" width="20.08984375" style="36" customWidth="1"/>
    <col min="11016" max="11264" width="9" style="36"/>
    <col min="11265" max="11265" width="2.453125" style="36" customWidth="1"/>
    <col min="11266" max="11266" width="3.81640625" style="36" customWidth="1"/>
    <col min="11267" max="11267" width="11.6328125" style="36" customWidth="1"/>
    <col min="11268" max="11268" width="4.453125" style="36" customWidth="1"/>
    <col min="11269" max="11269" width="11.36328125" style="36" customWidth="1"/>
    <col min="11270" max="11270" width="26.90625" style="36" customWidth="1"/>
    <col min="11271" max="11271" width="20.08984375" style="36" customWidth="1"/>
    <col min="11272" max="11520" width="9" style="36"/>
    <col min="11521" max="11521" width="2.453125" style="36" customWidth="1"/>
    <col min="11522" max="11522" width="3.81640625" style="36" customWidth="1"/>
    <col min="11523" max="11523" width="11.6328125" style="36" customWidth="1"/>
    <col min="11524" max="11524" width="4.453125" style="36" customWidth="1"/>
    <col min="11525" max="11525" width="11.36328125" style="36" customWidth="1"/>
    <col min="11526" max="11526" width="26.90625" style="36" customWidth="1"/>
    <col min="11527" max="11527" width="20.08984375" style="36" customWidth="1"/>
    <col min="11528" max="11776" width="9" style="36"/>
    <col min="11777" max="11777" width="2.453125" style="36" customWidth="1"/>
    <col min="11778" max="11778" width="3.81640625" style="36" customWidth="1"/>
    <col min="11779" max="11779" width="11.6328125" style="36" customWidth="1"/>
    <col min="11780" max="11780" width="4.453125" style="36" customWidth="1"/>
    <col min="11781" max="11781" width="11.36328125" style="36" customWidth="1"/>
    <col min="11782" max="11782" width="26.90625" style="36" customWidth="1"/>
    <col min="11783" max="11783" width="20.08984375" style="36" customWidth="1"/>
    <col min="11784" max="12032" width="9" style="36"/>
    <col min="12033" max="12033" width="2.453125" style="36" customWidth="1"/>
    <col min="12034" max="12034" width="3.81640625" style="36" customWidth="1"/>
    <col min="12035" max="12035" width="11.6328125" style="36" customWidth="1"/>
    <col min="12036" max="12036" width="4.453125" style="36" customWidth="1"/>
    <col min="12037" max="12037" width="11.36328125" style="36" customWidth="1"/>
    <col min="12038" max="12038" width="26.90625" style="36" customWidth="1"/>
    <col min="12039" max="12039" width="20.08984375" style="36" customWidth="1"/>
    <col min="12040" max="12288" width="9" style="36"/>
    <col min="12289" max="12289" width="2.453125" style="36" customWidth="1"/>
    <col min="12290" max="12290" width="3.81640625" style="36" customWidth="1"/>
    <col min="12291" max="12291" width="11.6328125" style="36" customWidth="1"/>
    <col min="12292" max="12292" width="4.453125" style="36" customWidth="1"/>
    <col min="12293" max="12293" width="11.36328125" style="36" customWidth="1"/>
    <col min="12294" max="12294" width="26.90625" style="36" customWidth="1"/>
    <col min="12295" max="12295" width="20.08984375" style="36" customWidth="1"/>
    <col min="12296" max="12544" width="9" style="36"/>
    <col min="12545" max="12545" width="2.453125" style="36" customWidth="1"/>
    <col min="12546" max="12546" width="3.81640625" style="36" customWidth="1"/>
    <col min="12547" max="12547" width="11.6328125" style="36" customWidth="1"/>
    <col min="12548" max="12548" width="4.453125" style="36" customWidth="1"/>
    <col min="12549" max="12549" width="11.36328125" style="36" customWidth="1"/>
    <col min="12550" max="12550" width="26.90625" style="36" customWidth="1"/>
    <col min="12551" max="12551" width="20.08984375" style="36" customWidth="1"/>
    <col min="12552" max="12800" width="9" style="36"/>
    <col min="12801" max="12801" width="2.453125" style="36" customWidth="1"/>
    <col min="12802" max="12802" width="3.81640625" style="36" customWidth="1"/>
    <col min="12803" max="12803" width="11.6328125" style="36" customWidth="1"/>
    <col min="12804" max="12804" width="4.453125" style="36" customWidth="1"/>
    <col min="12805" max="12805" width="11.36328125" style="36" customWidth="1"/>
    <col min="12806" max="12806" width="26.90625" style="36" customWidth="1"/>
    <col min="12807" max="12807" width="20.08984375" style="36" customWidth="1"/>
    <col min="12808" max="13056" width="9" style="36"/>
    <col min="13057" max="13057" width="2.453125" style="36" customWidth="1"/>
    <col min="13058" max="13058" width="3.81640625" style="36" customWidth="1"/>
    <col min="13059" max="13059" width="11.6328125" style="36" customWidth="1"/>
    <col min="13060" max="13060" width="4.453125" style="36" customWidth="1"/>
    <col min="13061" max="13061" width="11.36328125" style="36" customWidth="1"/>
    <col min="13062" max="13062" width="26.90625" style="36" customWidth="1"/>
    <col min="13063" max="13063" width="20.08984375" style="36" customWidth="1"/>
    <col min="13064" max="13312" width="9" style="36"/>
    <col min="13313" max="13313" width="2.453125" style="36" customWidth="1"/>
    <col min="13314" max="13314" width="3.81640625" style="36" customWidth="1"/>
    <col min="13315" max="13315" width="11.6328125" style="36" customWidth="1"/>
    <col min="13316" max="13316" width="4.453125" style="36" customWidth="1"/>
    <col min="13317" max="13317" width="11.36328125" style="36" customWidth="1"/>
    <col min="13318" max="13318" width="26.90625" style="36" customWidth="1"/>
    <col min="13319" max="13319" width="20.08984375" style="36" customWidth="1"/>
    <col min="13320" max="13568" width="9" style="36"/>
    <col min="13569" max="13569" width="2.453125" style="36" customWidth="1"/>
    <col min="13570" max="13570" width="3.81640625" style="36" customWidth="1"/>
    <col min="13571" max="13571" width="11.6328125" style="36" customWidth="1"/>
    <col min="13572" max="13572" width="4.453125" style="36" customWidth="1"/>
    <col min="13573" max="13573" width="11.36328125" style="36" customWidth="1"/>
    <col min="13574" max="13574" width="26.90625" style="36" customWidth="1"/>
    <col min="13575" max="13575" width="20.08984375" style="36" customWidth="1"/>
    <col min="13576" max="13824" width="9" style="36"/>
    <col min="13825" max="13825" width="2.453125" style="36" customWidth="1"/>
    <col min="13826" max="13826" width="3.81640625" style="36" customWidth="1"/>
    <col min="13827" max="13827" width="11.6328125" style="36" customWidth="1"/>
    <col min="13828" max="13828" width="4.453125" style="36" customWidth="1"/>
    <col min="13829" max="13829" width="11.36328125" style="36" customWidth="1"/>
    <col min="13830" max="13830" width="26.90625" style="36" customWidth="1"/>
    <col min="13831" max="13831" width="20.08984375" style="36" customWidth="1"/>
    <col min="13832" max="14080" width="9" style="36"/>
    <col min="14081" max="14081" width="2.453125" style="36" customWidth="1"/>
    <col min="14082" max="14082" width="3.81640625" style="36" customWidth="1"/>
    <col min="14083" max="14083" width="11.6328125" style="36" customWidth="1"/>
    <col min="14084" max="14084" width="4.453125" style="36" customWidth="1"/>
    <col min="14085" max="14085" width="11.36328125" style="36" customWidth="1"/>
    <col min="14086" max="14086" width="26.90625" style="36" customWidth="1"/>
    <col min="14087" max="14087" width="20.08984375" style="36" customWidth="1"/>
    <col min="14088" max="14336" width="9" style="36"/>
    <col min="14337" max="14337" width="2.453125" style="36" customWidth="1"/>
    <col min="14338" max="14338" width="3.81640625" style="36" customWidth="1"/>
    <col min="14339" max="14339" width="11.6328125" style="36" customWidth="1"/>
    <col min="14340" max="14340" width="4.453125" style="36" customWidth="1"/>
    <col min="14341" max="14341" width="11.36328125" style="36" customWidth="1"/>
    <col min="14342" max="14342" width="26.90625" style="36" customWidth="1"/>
    <col min="14343" max="14343" width="20.08984375" style="36" customWidth="1"/>
    <col min="14344" max="14592" width="9" style="36"/>
    <col min="14593" max="14593" width="2.453125" style="36" customWidth="1"/>
    <col min="14594" max="14594" width="3.81640625" style="36" customWidth="1"/>
    <col min="14595" max="14595" width="11.6328125" style="36" customWidth="1"/>
    <col min="14596" max="14596" width="4.453125" style="36" customWidth="1"/>
    <col min="14597" max="14597" width="11.36328125" style="36" customWidth="1"/>
    <col min="14598" max="14598" width="26.90625" style="36" customWidth="1"/>
    <col min="14599" max="14599" width="20.08984375" style="36" customWidth="1"/>
    <col min="14600" max="14848" width="9" style="36"/>
    <col min="14849" max="14849" width="2.453125" style="36" customWidth="1"/>
    <col min="14850" max="14850" width="3.81640625" style="36" customWidth="1"/>
    <col min="14851" max="14851" width="11.6328125" style="36" customWidth="1"/>
    <col min="14852" max="14852" width="4.453125" style="36" customWidth="1"/>
    <col min="14853" max="14853" width="11.36328125" style="36" customWidth="1"/>
    <col min="14854" max="14854" width="26.90625" style="36" customWidth="1"/>
    <col min="14855" max="14855" width="20.08984375" style="36" customWidth="1"/>
    <col min="14856" max="15104" width="9" style="36"/>
    <col min="15105" max="15105" width="2.453125" style="36" customWidth="1"/>
    <col min="15106" max="15106" width="3.81640625" style="36" customWidth="1"/>
    <col min="15107" max="15107" width="11.6328125" style="36" customWidth="1"/>
    <col min="15108" max="15108" width="4.453125" style="36" customWidth="1"/>
    <col min="15109" max="15109" width="11.36328125" style="36" customWidth="1"/>
    <col min="15110" max="15110" width="26.90625" style="36" customWidth="1"/>
    <col min="15111" max="15111" width="20.08984375" style="36" customWidth="1"/>
    <col min="15112" max="15360" width="9" style="36"/>
    <col min="15361" max="15361" width="2.453125" style="36" customWidth="1"/>
    <col min="15362" max="15362" width="3.81640625" style="36" customWidth="1"/>
    <col min="15363" max="15363" width="11.6328125" style="36" customWidth="1"/>
    <col min="15364" max="15364" width="4.453125" style="36" customWidth="1"/>
    <col min="15365" max="15365" width="11.36328125" style="36" customWidth="1"/>
    <col min="15366" max="15366" width="26.90625" style="36" customWidth="1"/>
    <col min="15367" max="15367" width="20.08984375" style="36" customWidth="1"/>
    <col min="15368" max="15616" width="9" style="36"/>
    <col min="15617" max="15617" width="2.453125" style="36" customWidth="1"/>
    <col min="15618" max="15618" width="3.81640625" style="36" customWidth="1"/>
    <col min="15619" max="15619" width="11.6328125" style="36" customWidth="1"/>
    <col min="15620" max="15620" width="4.453125" style="36" customWidth="1"/>
    <col min="15621" max="15621" width="11.36328125" style="36" customWidth="1"/>
    <col min="15622" max="15622" width="26.90625" style="36" customWidth="1"/>
    <col min="15623" max="15623" width="20.08984375" style="36" customWidth="1"/>
    <col min="15624" max="15872" width="9" style="36"/>
    <col min="15873" max="15873" width="2.453125" style="36" customWidth="1"/>
    <col min="15874" max="15874" width="3.81640625" style="36" customWidth="1"/>
    <col min="15875" max="15875" width="11.6328125" style="36" customWidth="1"/>
    <col min="15876" max="15876" width="4.453125" style="36" customWidth="1"/>
    <col min="15877" max="15877" width="11.36328125" style="36" customWidth="1"/>
    <col min="15878" max="15878" width="26.90625" style="36" customWidth="1"/>
    <col min="15879" max="15879" width="20.08984375" style="36" customWidth="1"/>
    <col min="15880" max="16128" width="9" style="36"/>
    <col min="16129" max="16129" width="2.453125" style="36" customWidth="1"/>
    <col min="16130" max="16130" width="3.81640625" style="36" customWidth="1"/>
    <col min="16131" max="16131" width="11.6328125" style="36" customWidth="1"/>
    <col min="16132" max="16132" width="4.453125" style="36" customWidth="1"/>
    <col min="16133" max="16133" width="11.36328125" style="36" customWidth="1"/>
    <col min="16134" max="16134" width="26.90625" style="36" customWidth="1"/>
    <col min="16135" max="16135" width="20.08984375" style="36" customWidth="1"/>
    <col min="16136" max="16384" width="9" style="36"/>
  </cols>
  <sheetData>
    <row r="1" spans="2:7" ht="17.149999999999999" customHeight="1">
      <c r="B1" s="35" t="s">
        <v>142</v>
      </c>
      <c r="G1" s="37" t="s">
        <v>144</v>
      </c>
    </row>
    <row r="2" spans="2:7" ht="13">
      <c r="B2" s="38" t="s">
        <v>143</v>
      </c>
      <c r="C2" s="39"/>
      <c r="D2" s="68"/>
    </row>
    <row r="3" spans="2:7" ht="13">
      <c r="B3" s="38"/>
    </row>
    <row r="4" spans="2:7" ht="13">
      <c r="B4" s="89" t="s">
        <v>113</v>
      </c>
      <c r="C4" s="89"/>
      <c r="D4" s="89"/>
      <c r="E4" s="89"/>
      <c r="F4" s="89"/>
      <c r="G4" s="89"/>
    </row>
    <row r="10" spans="2:7" ht="17.149999999999999" customHeight="1">
      <c r="B10" s="40" t="s">
        <v>114</v>
      </c>
      <c r="C10" s="41"/>
      <c r="D10" s="72" t="s">
        <v>115</v>
      </c>
      <c r="E10" s="72"/>
      <c r="F10" s="72"/>
      <c r="G10" s="72"/>
    </row>
    <row r="11" spans="2:7" ht="17.149999999999999" customHeight="1">
      <c r="B11" s="42" t="s">
        <v>116</v>
      </c>
      <c r="C11" s="43"/>
      <c r="D11" s="85" t="s">
        <v>117</v>
      </c>
      <c r="E11" s="85"/>
      <c r="F11" s="72" t="s">
        <v>118</v>
      </c>
      <c r="G11" s="72"/>
    </row>
    <row r="12" spans="2:7" ht="17.149999999999999" customHeight="1">
      <c r="B12" s="44"/>
      <c r="C12" s="45"/>
      <c r="D12" s="85" t="s">
        <v>119</v>
      </c>
      <c r="E12" s="86"/>
      <c r="F12" s="72" t="s">
        <v>120</v>
      </c>
      <c r="G12" s="72"/>
    </row>
    <row r="13" spans="2:7" ht="17.149999999999999" customHeight="1">
      <c r="B13" s="44"/>
      <c r="C13" s="45"/>
      <c r="D13" s="85" t="s">
        <v>121</v>
      </c>
      <c r="E13" s="86"/>
      <c r="F13" s="87" t="s">
        <v>122</v>
      </c>
      <c r="G13" s="72"/>
    </row>
    <row r="14" spans="2:7" ht="17.149999999999999" customHeight="1">
      <c r="B14" s="44"/>
      <c r="C14" s="45"/>
      <c r="D14" s="85" t="s">
        <v>123</v>
      </c>
      <c r="E14" s="86"/>
      <c r="F14" s="72" t="s">
        <v>124</v>
      </c>
      <c r="G14" s="72"/>
    </row>
    <row r="15" spans="2:7" ht="17.149999999999999" customHeight="1">
      <c r="B15" s="46"/>
      <c r="C15" s="47"/>
      <c r="D15" s="85" t="s">
        <v>125</v>
      </c>
      <c r="E15" s="86"/>
      <c r="F15" s="88" t="s">
        <v>126</v>
      </c>
      <c r="G15" s="72"/>
    </row>
    <row r="16" spans="2:7" ht="17.149999999999999" customHeight="1">
      <c r="B16" s="40" t="s">
        <v>127</v>
      </c>
      <c r="C16" s="41"/>
      <c r="D16" s="72" t="s">
        <v>128</v>
      </c>
      <c r="E16" s="72"/>
      <c r="F16" s="72"/>
      <c r="G16" s="72"/>
    </row>
    <row r="17" spans="2:7" ht="17.149999999999999" customHeight="1">
      <c r="B17" s="40" t="s">
        <v>129</v>
      </c>
      <c r="C17" s="41"/>
      <c r="D17" s="72" t="s">
        <v>130</v>
      </c>
      <c r="E17" s="72"/>
      <c r="F17" s="72"/>
      <c r="G17" s="72"/>
    </row>
    <row r="18" spans="2:7" ht="17.149999999999999" customHeight="1">
      <c r="B18" s="40" t="s">
        <v>131</v>
      </c>
      <c r="C18" s="41"/>
      <c r="D18" s="73" t="s">
        <v>132</v>
      </c>
      <c r="E18" s="74"/>
      <c r="F18" s="74"/>
      <c r="G18" s="75"/>
    </row>
    <row r="19" spans="2:7" ht="17.149999999999999" customHeight="1">
      <c r="B19" s="76" t="s">
        <v>133</v>
      </c>
      <c r="C19" s="77"/>
      <c r="D19" s="48"/>
      <c r="E19" s="82" t="s">
        <v>134</v>
      </c>
      <c r="F19" s="82"/>
      <c r="G19" s="82"/>
    </row>
    <row r="20" spans="2:7" ht="17.149999999999999" customHeight="1">
      <c r="B20" s="78"/>
      <c r="C20" s="79"/>
      <c r="D20" s="49"/>
      <c r="E20" s="82" t="s">
        <v>135</v>
      </c>
      <c r="F20" s="82"/>
      <c r="G20" s="82"/>
    </row>
    <row r="21" spans="2:7" ht="17.149999999999999" customHeight="1">
      <c r="B21" s="80"/>
      <c r="C21" s="81"/>
      <c r="D21" s="49"/>
      <c r="E21" s="50" t="s">
        <v>136</v>
      </c>
      <c r="F21" s="83" t="s">
        <v>137</v>
      </c>
      <c r="G21" s="84"/>
    </row>
    <row r="22" spans="2:7" ht="58.5" customHeight="1">
      <c r="B22" s="69" t="s">
        <v>138</v>
      </c>
      <c r="C22" s="70"/>
      <c r="D22" s="70"/>
      <c r="E22" s="70"/>
      <c r="F22" s="70"/>
      <c r="G22" s="71"/>
    </row>
    <row r="24" spans="2:7" ht="13">
      <c r="B24" s="38" t="s">
        <v>139</v>
      </c>
    </row>
    <row r="25" spans="2:7" ht="58.5" customHeight="1">
      <c r="B25" s="69" t="s">
        <v>140</v>
      </c>
      <c r="C25" s="70"/>
      <c r="D25" s="70"/>
      <c r="E25" s="70"/>
      <c r="F25" s="70"/>
      <c r="G25" s="71"/>
    </row>
  </sheetData>
  <mergeCells count="21">
    <mergeCell ref="B4:G4"/>
    <mergeCell ref="D10:G10"/>
    <mergeCell ref="D11:E11"/>
    <mergeCell ref="F11:G11"/>
    <mergeCell ref="D12:E12"/>
    <mergeCell ref="F12:G12"/>
    <mergeCell ref="D13:E13"/>
    <mergeCell ref="F13:G13"/>
    <mergeCell ref="D14:E14"/>
    <mergeCell ref="F14:G14"/>
    <mergeCell ref="D15:E15"/>
    <mergeCell ref="F15:G15"/>
    <mergeCell ref="B22:G22"/>
    <mergeCell ref="B25:G25"/>
    <mergeCell ref="D16:G16"/>
    <mergeCell ref="D17:G17"/>
    <mergeCell ref="D18:G18"/>
    <mergeCell ref="B19:C21"/>
    <mergeCell ref="E19:G19"/>
    <mergeCell ref="E20:G20"/>
    <mergeCell ref="F21:G21"/>
  </mergeCells>
  <phoneticPr fontId="2"/>
  <hyperlinks>
    <hyperlink ref="F15" r:id="rId1" xr:uid="{FC2F890D-08A7-4ACB-93B9-47C9817D3F12}"/>
  </hyperlinks>
  <pageMargins left="0.75" right="0.75" top="0.5" bottom="1" header="0.5" footer="0.5"/>
  <pageSetup scale="98" orientation="portrait" r:id="rId2"/>
  <headerFooter alignWithMargins="0">
    <oddFooter>&amp;L&amp;8v1.0 - 20050426</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1772-DA80-4EDC-90C8-69007A92F862}">
  <dimension ref="A16:L106"/>
  <sheetViews>
    <sheetView workbookViewId="0">
      <selection activeCell="F84" sqref="F84:G84"/>
    </sheetView>
  </sheetViews>
  <sheetFormatPr defaultRowHeight="14.5"/>
  <cols>
    <col min="1" max="1" width="14.453125" customWidth="1"/>
    <col min="2" max="2" width="13.90625" customWidth="1"/>
    <col min="3" max="3" width="14.36328125" customWidth="1"/>
    <col min="4" max="4" width="14.08984375" customWidth="1"/>
    <col min="5" max="5" width="13.453125" customWidth="1"/>
    <col min="6" max="6" width="15.6328125" customWidth="1"/>
    <col min="7" max="7" width="17.36328125" customWidth="1"/>
    <col min="8" max="8" width="12.81640625" customWidth="1"/>
    <col min="9" max="9" width="12.6328125" customWidth="1"/>
    <col min="10" max="10" width="10.08984375" customWidth="1"/>
    <col min="11" max="11" width="13.08984375" customWidth="1"/>
  </cols>
  <sheetData>
    <row r="16" spans="2:7">
      <c r="B16" s="90" t="s">
        <v>8</v>
      </c>
      <c r="C16" s="92"/>
      <c r="D16" s="92"/>
      <c r="E16" s="91"/>
      <c r="F16" s="90" t="s">
        <v>13</v>
      </c>
      <c r="G16" s="91"/>
    </row>
    <row r="17" spans="1:7">
      <c r="A17" s="1" t="s">
        <v>0</v>
      </c>
      <c r="B17" s="1" t="s">
        <v>5</v>
      </c>
      <c r="C17" s="1"/>
      <c r="D17" s="1" t="s">
        <v>6</v>
      </c>
      <c r="E17" s="1"/>
      <c r="F17" s="1" t="s">
        <v>7</v>
      </c>
      <c r="G17" s="1"/>
    </row>
    <row r="18" spans="1:7">
      <c r="A18" s="1" t="s">
        <v>10</v>
      </c>
      <c r="B18" s="93" t="s">
        <v>11</v>
      </c>
      <c r="C18" s="94"/>
      <c r="D18" s="93" t="s">
        <v>12</v>
      </c>
      <c r="E18" s="94"/>
      <c r="F18" s="1" t="s">
        <v>9</v>
      </c>
      <c r="G18" s="1"/>
    </row>
    <row r="19" spans="1:7" ht="18">
      <c r="A19" s="1" t="s">
        <v>1</v>
      </c>
      <c r="B19" s="2" t="s">
        <v>34</v>
      </c>
      <c r="C19" s="2" t="s">
        <v>35</v>
      </c>
      <c r="D19" s="2" t="s">
        <v>36</v>
      </c>
      <c r="E19" s="2" t="s">
        <v>37</v>
      </c>
      <c r="F19" s="2" t="s">
        <v>38</v>
      </c>
      <c r="G19" s="2" t="s">
        <v>39</v>
      </c>
    </row>
    <row r="20" spans="1:7">
      <c r="A20" s="1">
        <v>100</v>
      </c>
      <c r="B20" s="6">
        <v>19.399999999999999</v>
      </c>
      <c r="C20" s="6">
        <v>20</v>
      </c>
      <c r="D20" s="6">
        <v>21.323</v>
      </c>
      <c r="E20" s="6">
        <v>25.986999999999998</v>
      </c>
      <c r="F20" s="6">
        <v>21.323</v>
      </c>
      <c r="G20" s="6">
        <v>23.8</v>
      </c>
    </row>
    <row r="21" spans="1:7">
      <c r="A21" s="1">
        <v>400</v>
      </c>
      <c r="B21" s="6">
        <v>40</v>
      </c>
      <c r="C21" s="6">
        <v>41.473999999999997</v>
      </c>
      <c r="D21" s="6">
        <v>44.066000000000003</v>
      </c>
      <c r="E21" s="6">
        <v>53.994</v>
      </c>
      <c r="F21" s="6">
        <v>44.066000000000003</v>
      </c>
      <c r="G21" s="6">
        <v>49.5</v>
      </c>
    </row>
    <row r="22" spans="1:7">
      <c r="A22" s="53" t="s">
        <v>141</v>
      </c>
    </row>
    <row r="23" spans="1:7" ht="18">
      <c r="A23" s="1" t="s">
        <v>4</v>
      </c>
      <c r="B23" s="2" t="s">
        <v>40</v>
      </c>
      <c r="C23" s="2" t="s">
        <v>41</v>
      </c>
      <c r="D23" s="2" t="s">
        <v>42</v>
      </c>
      <c r="E23" s="2" t="s">
        <v>43</v>
      </c>
      <c r="F23" s="4" t="s">
        <v>95</v>
      </c>
      <c r="G23" s="2" t="s">
        <v>44</v>
      </c>
    </row>
    <row r="24" spans="1:7">
      <c r="A24" s="51">
        <f>SQRT(A20)</f>
        <v>10</v>
      </c>
      <c r="B24" s="52">
        <f t="shared" ref="B24:B25" si="0">0.0062*A24+1.8799</f>
        <v>1.9419</v>
      </c>
      <c r="C24" s="52">
        <f t="shared" ref="C24:C25" si="1">0.007*A24+1.9337</f>
        <v>2.0036999999999998</v>
      </c>
      <c r="D24" s="52">
        <f t="shared" ref="D24:D25" si="2">0.0071*A24+2.0613</f>
        <v>2.1323000000000003</v>
      </c>
      <c r="E24" s="52">
        <f t="shared" ref="E24:E25" si="3">0.0101*A24+2.4977</f>
        <v>2.5987</v>
      </c>
      <c r="F24" s="52">
        <f t="shared" ref="F24:F25" si="4">0.0071*A24+2.0613</f>
        <v>2.1323000000000003</v>
      </c>
      <c r="G24" s="52">
        <f>G20/A24</f>
        <v>2.38</v>
      </c>
    </row>
    <row r="25" spans="1:7">
      <c r="A25" s="51">
        <f>SQRT(A21)</f>
        <v>20</v>
      </c>
      <c r="B25" s="52">
        <f t="shared" si="0"/>
        <v>2.0038999999999998</v>
      </c>
      <c r="C25" s="52">
        <f t="shared" si="1"/>
        <v>2.0737000000000001</v>
      </c>
      <c r="D25" s="52">
        <f t="shared" si="2"/>
        <v>2.2033</v>
      </c>
      <c r="E25" s="52">
        <f t="shared" si="3"/>
        <v>2.6997</v>
      </c>
      <c r="F25" s="52">
        <f t="shared" si="4"/>
        <v>2.2033</v>
      </c>
      <c r="G25" s="52">
        <f>G21/A25</f>
        <v>2.4750000000000001</v>
      </c>
    </row>
    <row r="26" spans="1:7">
      <c r="D26" t="s">
        <v>96</v>
      </c>
      <c r="F26" s="5"/>
      <c r="G26" s="32" t="s">
        <v>98</v>
      </c>
    </row>
    <row r="27" spans="1:7">
      <c r="D27" s="5" t="s">
        <v>97</v>
      </c>
    </row>
    <row r="28" spans="1:7">
      <c r="B28" t="s">
        <v>54</v>
      </c>
    </row>
    <row r="29" spans="1:7">
      <c r="A29" s="3" t="s">
        <v>51</v>
      </c>
      <c r="B29" s="3" t="s">
        <v>45</v>
      </c>
      <c r="C29" s="3" t="s">
        <v>46</v>
      </c>
      <c r="D29" s="3" t="s">
        <v>47</v>
      </c>
      <c r="E29" s="3" t="s">
        <v>48</v>
      </c>
      <c r="F29" s="3" t="s">
        <v>49</v>
      </c>
      <c r="G29" s="3" t="s">
        <v>50</v>
      </c>
    </row>
    <row r="30" spans="1:7">
      <c r="A30" s="3" t="s">
        <v>2</v>
      </c>
      <c r="B30" s="3">
        <v>6.1999999999999998E-3</v>
      </c>
      <c r="C30" s="3">
        <v>1.8738999999999999</v>
      </c>
      <c r="D30" s="3">
        <v>7.1000000000000004E-3</v>
      </c>
      <c r="E30" s="3">
        <v>2.0613000000000001</v>
      </c>
      <c r="F30" s="3">
        <v>7.1000000000000004E-3</v>
      </c>
      <c r="G30" s="3">
        <v>2.0613000000000001</v>
      </c>
    </row>
    <row r="31" spans="1:7">
      <c r="A31" s="3" t="s">
        <v>3</v>
      </c>
      <c r="B31" s="3">
        <v>7.0000000000000001E-3</v>
      </c>
      <c r="C31" s="3">
        <v>1.9337</v>
      </c>
      <c r="D31" s="3">
        <v>1.01E-2</v>
      </c>
      <c r="E31" s="3">
        <v>2.4977</v>
      </c>
      <c r="F31" s="3">
        <v>9.4999999999999998E-3</v>
      </c>
      <c r="G31" s="3">
        <v>2.2850000000000001</v>
      </c>
    </row>
    <row r="32" spans="1:7">
      <c r="A32" s="3" t="s">
        <v>14</v>
      </c>
      <c r="B32" s="7">
        <f>(B31-B30)/B30*100</f>
        <v>12.903225806451617</v>
      </c>
      <c r="C32" s="7">
        <f t="shared" ref="C32:G32" si="5">(C31-C30)/C30*100</f>
        <v>3.1912055072309133</v>
      </c>
      <c r="D32" s="7">
        <f t="shared" si="5"/>
        <v>42.253521126760553</v>
      </c>
      <c r="E32" s="7">
        <f t="shared" si="5"/>
        <v>21.171105612962688</v>
      </c>
      <c r="F32" s="7">
        <f t="shared" si="5"/>
        <v>33.802816901408441</v>
      </c>
      <c r="G32" s="7">
        <f t="shared" si="5"/>
        <v>10.852374714985688</v>
      </c>
    </row>
    <row r="34" spans="1:12">
      <c r="A34" s="8" t="s">
        <v>15</v>
      </c>
      <c r="B34" s="11">
        <v>1.7500000000000002E-2</v>
      </c>
      <c r="C34" s="1" t="s">
        <v>16</v>
      </c>
    </row>
    <row r="35" spans="1:12">
      <c r="A35" s="8" t="s">
        <v>17</v>
      </c>
      <c r="B35" s="1">
        <v>2.5999999999999999E-2</v>
      </c>
      <c r="C35" s="1" t="s">
        <v>16</v>
      </c>
    </row>
    <row r="36" spans="1:12" ht="18">
      <c r="A36" s="8" t="s">
        <v>18</v>
      </c>
      <c r="B36" s="1">
        <v>2.0000000000000001E-4</v>
      </c>
      <c r="C36" s="1" t="s">
        <v>20</v>
      </c>
      <c r="I36" t="s">
        <v>93</v>
      </c>
    </row>
    <row r="37" spans="1:12">
      <c r="A37" s="8" t="s">
        <v>19</v>
      </c>
      <c r="B37" s="1">
        <v>5.0000000000000001E-4</v>
      </c>
      <c r="C37" s="1" t="s">
        <v>20</v>
      </c>
    </row>
    <row r="38" spans="1:12" ht="15" thickBot="1">
      <c r="A38" s="9" t="s">
        <v>21</v>
      </c>
      <c r="B38" s="11">
        <v>1.2566E-6</v>
      </c>
      <c r="C38" s="1" t="s">
        <v>33</v>
      </c>
    </row>
    <row r="39" spans="1:12" ht="18">
      <c r="A39" s="8" t="s">
        <v>22</v>
      </c>
      <c r="B39" s="1">
        <v>0.04</v>
      </c>
      <c r="C39" s="1"/>
      <c r="E39" s="97" t="s">
        <v>67</v>
      </c>
      <c r="F39" s="98"/>
      <c r="G39" s="99" t="s">
        <v>68</v>
      </c>
      <c r="H39" s="100"/>
    </row>
    <row r="40" spans="1:12" ht="18">
      <c r="A40" s="8" t="s">
        <v>23</v>
      </c>
      <c r="B40" s="1">
        <v>1.1000000000000001E-3</v>
      </c>
      <c r="C40" s="1"/>
      <c r="E40" s="20" t="s">
        <v>70</v>
      </c>
      <c r="F40" s="26">
        <v>2.6</v>
      </c>
      <c r="G40" s="23" t="s">
        <v>71</v>
      </c>
      <c r="H40" s="27">
        <v>2.33</v>
      </c>
    </row>
    <row r="41" spans="1:12">
      <c r="A41" s="8" t="s">
        <v>24</v>
      </c>
      <c r="B41" s="11">
        <v>5.0000000000000002E-11</v>
      </c>
      <c r="C41" s="1" t="s">
        <v>32</v>
      </c>
      <c r="E41" s="95" t="s">
        <v>60</v>
      </c>
      <c r="F41" s="96"/>
      <c r="G41" s="101" t="s">
        <v>69</v>
      </c>
      <c r="H41" s="102"/>
      <c r="I41" s="18"/>
      <c r="J41" s="18"/>
      <c r="K41" s="18"/>
      <c r="L41" s="18"/>
    </row>
    <row r="42" spans="1:12">
      <c r="A42" s="8" t="s">
        <v>25</v>
      </c>
      <c r="B42" s="1">
        <v>0.52500000000000002</v>
      </c>
      <c r="C42" s="1" t="s">
        <v>26</v>
      </c>
      <c r="E42" s="54">
        <f>$F$40*SQRT(B38*B34*100000000/PI())*(1+B39)/B44/B42</f>
        <v>4.3091340010985558E-2</v>
      </c>
      <c r="F42" s="21" t="s">
        <v>62</v>
      </c>
      <c r="G42" s="56">
        <f>$H$40*SQRT(B38*B35*100000000/PI())*(1+B39)/B44/B43</f>
        <v>4.7522161076241756E-2</v>
      </c>
      <c r="H42" s="24" t="s">
        <v>61</v>
      </c>
      <c r="I42" s="19"/>
      <c r="J42" s="19"/>
      <c r="K42" s="19"/>
      <c r="L42" s="19"/>
    </row>
    <row r="43" spans="1:12">
      <c r="A43" s="8" t="s">
        <v>27</v>
      </c>
      <c r="B43" s="1">
        <v>0.52</v>
      </c>
      <c r="C43" s="1" t="s">
        <v>28</v>
      </c>
      <c r="E43" s="54">
        <f>E42*100</f>
        <v>4.3091340010985562</v>
      </c>
      <c r="F43" s="21" t="s">
        <v>64</v>
      </c>
      <c r="G43" s="56">
        <f>G42*100</f>
        <v>4.752216107624176</v>
      </c>
      <c r="H43" s="24" t="s">
        <v>63</v>
      </c>
      <c r="I43" s="19"/>
      <c r="J43" s="19"/>
      <c r="K43" s="19"/>
      <c r="L43" s="18"/>
    </row>
    <row r="44" spans="1:12" ht="15" thickBot="1">
      <c r="A44" s="8" t="s">
        <v>30</v>
      </c>
      <c r="B44" s="10">
        <v>100</v>
      </c>
      <c r="C44" s="10" t="s">
        <v>31</v>
      </c>
      <c r="E44" s="55">
        <f>E43*4.343</f>
        <v>18.714568966771029</v>
      </c>
      <c r="F44" s="22" t="s">
        <v>66</v>
      </c>
      <c r="G44" s="57">
        <f>G43*4.343</f>
        <v>20.638874555411796</v>
      </c>
      <c r="H44" s="25" t="s">
        <v>65</v>
      </c>
      <c r="I44" s="19"/>
      <c r="J44" s="19"/>
      <c r="K44" s="19"/>
      <c r="L44" s="18"/>
    </row>
    <row r="45" spans="1:12">
      <c r="A45" s="12"/>
      <c r="B45" s="13"/>
      <c r="C45" s="13"/>
    </row>
    <row r="46" spans="1:12">
      <c r="B46" t="s">
        <v>53</v>
      </c>
      <c r="I46" s="15"/>
    </row>
    <row r="47" spans="1:12">
      <c r="A47" s="3" t="s">
        <v>52</v>
      </c>
      <c r="B47" s="3" t="s">
        <v>45</v>
      </c>
      <c r="C47" s="3" t="s">
        <v>46</v>
      </c>
      <c r="D47" s="3" t="s">
        <v>47</v>
      </c>
      <c r="E47" s="3" t="s">
        <v>48</v>
      </c>
      <c r="F47" s="3" t="s">
        <v>49</v>
      </c>
      <c r="G47" s="3" t="s">
        <v>50</v>
      </c>
    </row>
    <row r="48" spans="1:12">
      <c r="A48" s="3" t="s">
        <v>2</v>
      </c>
      <c r="B48" s="58">
        <f>B30/100/4.343/1000000</f>
        <v>1.427584618927009E-11</v>
      </c>
      <c r="C48" s="58">
        <f>C30/100/4.343/1000</f>
        <v>4.3147593829150353E-6</v>
      </c>
      <c r="D48" s="58">
        <f>D30/100/4.343/1000000</f>
        <v>1.6348146442551234E-11</v>
      </c>
      <c r="E48" s="58">
        <f>E30/100/4.343/1000</f>
        <v>4.7462583467649098E-6</v>
      </c>
      <c r="F48" s="58">
        <f>F30/100/4.343/1000000</f>
        <v>1.6348146442551234E-11</v>
      </c>
      <c r="G48" s="58">
        <f>G30/100/4.343/1000</f>
        <v>4.7462583467649098E-6</v>
      </c>
      <c r="H48" s="14"/>
      <c r="I48" s="16"/>
    </row>
    <row r="49" spans="1:9">
      <c r="A49" s="3" t="s">
        <v>3</v>
      </c>
      <c r="B49" s="58">
        <f>B31/100/4.343/1000000</f>
        <v>1.6117890858853328E-11</v>
      </c>
      <c r="C49" s="58">
        <f>C31/100/4.343/1000</f>
        <v>4.4524522219663828E-6</v>
      </c>
      <c r="D49" s="58">
        <f>D31/100/4.343/1000000</f>
        <v>2.3255813953488374E-11</v>
      </c>
      <c r="E49" s="58">
        <f>E31/100/4.343/1000</f>
        <v>5.7510937140225647E-6</v>
      </c>
      <c r="F49" s="58">
        <f>F31/100/4.343/1000000</f>
        <v>2.1874280451300944E-11</v>
      </c>
      <c r="G49" s="58">
        <f>G31/100/4.343/1000</f>
        <v>5.2613400874971221E-6</v>
      </c>
    </row>
    <row r="51" spans="1:9">
      <c r="B51" s="90" t="s">
        <v>8</v>
      </c>
      <c r="C51" s="92"/>
      <c r="D51" s="92"/>
      <c r="E51" s="91"/>
      <c r="F51" s="90" t="s">
        <v>13</v>
      </c>
      <c r="G51" s="91"/>
    </row>
    <row r="52" spans="1:9">
      <c r="A52" s="1" t="s">
        <v>0</v>
      </c>
      <c r="B52" s="1" t="s">
        <v>5</v>
      </c>
      <c r="C52" s="1"/>
      <c r="D52" s="1" t="s">
        <v>6</v>
      </c>
      <c r="E52" s="1"/>
      <c r="F52" s="1" t="s">
        <v>7</v>
      </c>
      <c r="G52" s="1"/>
    </row>
    <row r="53" spans="1:9">
      <c r="A53" s="1" t="s">
        <v>10</v>
      </c>
      <c r="B53" s="93" t="s">
        <v>11</v>
      </c>
      <c r="C53" s="94"/>
      <c r="D53" s="93" t="s">
        <v>12</v>
      </c>
      <c r="E53" s="94"/>
      <c r="F53" s="1" t="s">
        <v>9</v>
      </c>
      <c r="G53" s="1"/>
    </row>
    <row r="54" spans="1:9" ht="16.5">
      <c r="A54" s="1"/>
      <c r="B54" s="10" t="s">
        <v>29</v>
      </c>
      <c r="C54" s="17" t="s">
        <v>58</v>
      </c>
      <c r="D54" s="10" t="s">
        <v>29</v>
      </c>
      <c r="E54" s="17" t="s">
        <v>59</v>
      </c>
      <c r="F54" s="10" t="s">
        <v>29</v>
      </c>
      <c r="G54" s="17" t="s">
        <v>59</v>
      </c>
    </row>
    <row r="55" spans="1:9">
      <c r="A55" s="9" t="s">
        <v>55</v>
      </c>
      <c r="B55" s="59">
        <f>B48/(PI()*B41*B44)</f>
        <v>9.0882859513677285E-4</v>
      </c>
      <c r="C55" s="59">
        <f>(C48*B44*B42)^2*PI()/$F$40^2/B38/(1+B39)^2</f>
        <v>1.7545720759207153E-2</v>
      </c>
      <c r="D55" s="59">
        <f>D48/(PI()*B41*B44)</f>
        <v>1.0407553266888851E-3</v>
      </c>
      <c r="E55" s="59">
        <f>(E48*B44*B42)^2*PI()/$H$40^2/B38/(1+B39)^2</f>
        <v>2.6435994404410114E-2</v>
      </c>
      <c r="F55" s="59">
        <f>F48/(PI()*B41*B44)</f>
        <v>1.0407553266888851E-3</v>
      </c>
      <c r="G55" s="59">
        <f>(G48*B44*B42)^2*PI()/$H$40^2/B38/(1+B39)^2</f>
        <v>2.6435994404410114E-2</v>
      </c>
      <c r="H55" s="14"/>
    </row>
    <row r="56" spans="1:9">
      <c r="A56" s="10" t="s">
        <v>56</v>
      </c>
      <c r="B56" s="59">
        <f>B49/PI()/B41/B44</f>
        <v>1.0260968009608725E-3</v>
      </c>
      <c r="C56" s="59">
        <f>(C49*B44*B42)^2*PI()/$F$40^2/B38/(1+B39)^2</f>
        <v>1.8683428971613805E-2</v>
      </c>
      <c r="D56" s="59">
        <f>D49/PI()/B41/B44</f>
        <v>1.4805110985292589E-3</v>
      </c>
      <c r="E56" s="59">
        <f>(E49*B44*B42)^2*PI()/$H$40^2/B38/(1+B39)^2</f>
        <v>3.8814481802553043E-2</v>
      </c>
      <c r="F56" s="59">
        <f>F49/PI()/B41/B44</f>
        <v>1.3925599441611842E-3</v>
      </c>
      <c r="G56" s="59">
        <f>(G49*B44*B42)^2*PI()/$H$40^2/B38/(1+B39)^2</f>
        <v>3.2485208127399863E-2</v>
      </c>
    </row>
    <row r="57" spans="1:9">
      <c r="A57" s="10" t="s">
        <v>57</v>
      </c>
      <c r="B57" s="60">
        <f>(B56-B55)/B55*100</f>
        <v>12.903225806451605</v>
      </c>
      <c r="C57" s="60">
        <f t="shared" ref="C57:G57" si="6">(C56-C55)/C55*100</f>
        <v>6.4842489403556582</v>
      </c>
      <c r="D57" s="60">
        <f t="shared" si="6"/>
        <v>42.253521126760539</v>
      </c>
      <c r="E57" s="60">
        <f t="shared" si="6"/>
        <v>46.824368354677517</v>
      </c>
      <c r="F57" s="60">
        <f t="shared" si="6"/>
        <v>33.802816901408434</v>
      </c>
      <c r="G57" s="60">
        <f t="shared" si="6"/>
        <v>22.882489799515941</v>
      </c>
    </row>
    <row r="58" spans="1:9">
      <c r="I58" s="15"/>
    </row>
    <row r="59" spans="1:9">
      <c r="A59" t="s">
        <v>94</v>
      </c>
    </row>
    <row r="60" spans="1:9" ht="18">
      <c r="A60" t="s">
        <v>72</v>
      </c>
    </row>
    <row r="61" spans="1:9" ht="18">
      <c r="A61" t="s">
        <v>73</v>
      </c>
    </row>
    <row r="63" spans="1:9">
      <c r="A63" t="s">
        <v>74</v>
      </c>
      <c r="B63" s="15">
        <v>4.9999999999999998E-7</v>
      </c>
      <c r="C63" t="s">
        <v>75</v>
      </c>
      <c r="D63" t="s">
        <v>88</v>
      </c>
      <c r="F63" t="s">
        <v>87</v>
      </c>
    </row>
    <row r="64" spans="1:9">
      <c r="B64" s="15"/>
      <c r="D64" t="s">
        <v>92</v>
      </c>
    </row>
    <row r="65" spans="1:8">
      <c r="B65" s="15"/>
      <c r="D65" t="s">
        <v>91</v>
      </c>
    </row>
    <row r="66" spans="1:8">
      <c r="B66" s="15"/>
    </row>
    <row r="67" spans="1:8">
      <c r="A67" t="s">
        <v>86</v>
      </c>
      <c r="B67" s="29">
        <v>100000000</v>
      </c>
      <c r="C67" t="s">
        <v>78</v>
      </c>
    </row>
    <row r="68" spans="1:8" ht="15" thickBot="1">
      <c r="A68" s="1" t="s">
        <v>84</v>
      </c>
      <c r="B68" s="30" t="s">
        <v>85</v>
      </c>
      <c r="C68" s="28"/>
      <c r="D68" s="30" t="s">
        <v>85</v>
      </c>
      <c r="E68" s="28"/>
      <c r="F68" s="30" t="s">
        <v>85</v>
      </c>
    </row>
    <row r="69" spans="1:8" ht="15" thickTop="1">
      <c r="A69" s="1" t="s">
        <v>76</v>
      </c>
      <c r="B69" s="61">
        <f>100+100/(2*PI()*B42*B63)*SQRT(B38*C55/PI())/SQRT(B67)</f>
        <v>100.50792550594902</v>
      </c>
      <c r="C69" s="28"/>
      <c r="D69" s="61">
        <f>100+100/(2*PI()*$B$43*$B$63)*SQRT($B$38*E55/PI())/SQRT($B$67)</f>
        <v>100.62946009165626</v>
      </c>
      <c r="E69" s="28"/>
      <c r="F69" s="61">
        <f>100+100/(2*PI()*$B$43*$B$63)*SQRT($B$38*G55/PI())/SQRT($B$67)</f>
        <v>100.62946009165626</v>
      </c>
      <c r="H69" s="15"/>
    </row>
    <row r="70" spans="1:8">
      <c r="A70" s="1" t="s">
        <v>77</v>
      </c>
      <c r="B70" s="59">
        <f>100+100/(2*PI()*B43*B63)*SQRT(B38*C56/PI())/SQRT(B67)</f>
        <v>100.52917420702006</v>
      </c>
      <c r="C70" s="28"/>
      <c r="D70" s="59">
        <f>100+100/(2*PI()*$B$43*$B$63)*SQRT($B$38*E56/PI())/SQRT($B$67)</f>
        <v>100.76272375245225</v>
      </c>
      <c r="E70" s="28"/>
      <c r="F70" s="59">
        <f>100+100/(2*PI()*$B$43*$B$63)*SQRT($B$38*G56/PI())/SQRT($B$67)</f>
        <v>100.69777145948407</v>
      </c>
    </row>
    <row r="72" spans="1:8" ht="15" thickBot="1">
      <c r="A72" s="1" t="s">
        <v>79</v>
      </c>
      <c r="B72" s="30" t="s">
        <v>89</v>
      </c>
      <c r="C72" s="28"/>
      <c r="D72" s="30" t="s">
        <v>89</v>
      </c>
      <c r="E72" s="28"/>
      <c r="F72" s="30" t="s">
        <v>89</v>
      </c>
    </row>
    <row r="73" spans="1:8" ht="15" thickTop="1">
      <c r="A73" s="1" t="s">
        <v>80</v>
      </c>
      <c r="B73" s="61">
        <f>50*(B55-$B$39)+(B69-100)</f>
        <v>-1.4466330642941434</v>
      </c>
      <c r="C73" s="28"/>
      <c r="D73" s="61">
        <f>50*(D55-$B$39)+(D69-100)</f>
        <v>-1.3185021420093002</v>
      </c>
      <c r="E73" s="28"/>
      <c r="F73" s="61">
        <f>50*(F55-$B$39)+(F69-100)</f>
        <v>-1.3185021420093002</v>
      </c>
    </row>
    <row r="74" spans="1:8">
      <c r="A74" s="1" t="s">
        <v>81</v>
      </c>
      <c r="B74" s="59">
        <f>50*(B56-$B$39)+(B70-100)</f>
        <v>-1.4195209529318937</v>
      </c>
      <c r="C74" s="28"/>
      <c r="D74" s="59">
        <f>50*(D56-$B$39)+(D70-100)</f>
        <v>-1.1632506926212915</v>
      </c>
      <c r="E74" s="28"/>
      <c r="F74" s="59">
        <f>50*(F56-$B$39)-(F70-100)</f>
        <v>-2.6281434622760145</v>
      </c>
    </row>
    <row r="76" spans="1:8" ht="15" thickBot="1">
      <c r="A76" s="1" t="s">
        <v>82</v>
      </c>
      <c r="B76" s="30" t="s">
        <v>90</v>
      </c>
      <c r="C76" s="28"/>
      <c r="D76" s="30" t="s">
        <v>90</v>
      </c>
      <c r="E76" s="28"/>
      <c r="F76" s="30" t="s">
        <v>90</v>
      </c>
    </row>
    <row r="77" spans="1:8" ht="15" thickTop="1">
      <c r="A77" s="1" t="s">
        <v>83</v>
      </c>
      <c r="B77" s="62">
        <f>SQRT(B69^2+B73^2)</f>
        <v>100.51833582353075</v>
      </c>
      <c r="C77" s="31"/>
      <c r="D77" s="62">
        <f>SQRT(D69^2+D73^2)</f>
        <v>100.63809758852122</v>
      </c>
      <c r="E77" s="31"/>
      <c r="F77" s="62">
        <f>SQRT(F69^2+F73^2)</f>
        <v>100.63809758852122</v>
      </c>
    </row>
    <row r="78" spans="1:8">
      <c r="A78" s="1" t="s">
        <v>81</v>
      </c>
      <c r="B78" s="63">
        <f>SQRT(B70^2+B74^2)</f>
        <v>100.53919587146696</v>
      </c>
      <c r="C78" s="31"/>
      <c r="D78" s="63">
        <f>SQRT(D70^2+D74^2)</f>
        <v>100.76943807616914</v>
      </c>
      <c r="E78" s="31"/>
      <c r="F78" s="63">
        <f>SQRT(F70^2+F74^2)</f>
        <v>100.73206200095771</v>
      </c>
    </row>
    <row r="79" spans="1:8">
      <c r="A79" s="18"/>
      <c r="B79" s="33"/>
      <c r="C79" s="33"/>
      <c r="D79" s="33"/>
      <c r="E79" s="33"/>
      <c r="F79" s="33"/>
    </row>
    <row r="80" spans="1:8">
      <c r="B80" s="90" t="s">
        <v>8</v>
      </c>
      <c r="C80" s="92"/>
      <c r="D80" s="92"/>
      <c r="E80" s="91"/>
      <c r="F80" s="90" t="s">
        <v>13</v>
      </c>
      <c r="G80" s="91"/>
    </row>
    <row r="81" spans="1:7">
      <c r="A81" s="1" t="s">
        <v>0</v>
      </c>
      <c r="B81" s="1" t="s">
        <v>5</v>
      </c>
      <c r="C81" s="1"/>
      <c r="D81" s="1" t="s">
        <v>6</v>
      </c>
      <c r="E81" s="1"/>
      <c r="F81" s="1" t="s">
        <v>7</v>
      </c>
      <c r="G81" s="1"/>
    </row>
    <row r="82" spans="1:7">
      <c r="A82" s="1" t="s">
        <v>10</v>
      </c>
      <c r="B82" s="93" t="s">
        <v>11</v>
      </c>
      <c r="C82" s="94"/>
      <c r="D82" s="93" t="s">
        <v>12</v>
      </c>
      <c r="E82" s="94"/>
      <c r="F82" s="1" t="s">
        <v>9</v>
      </c>
      <c r="G82" s="1"/>
    </row>
    <row r="83" spans="1:7">
      <c r="A83" s="34" t="s">
        <v>109</v>
      </c>
      <c r="B83" s="103">
        <v>100.51833582353075</v>
      </c>
      <c r="C83" s="103"/>
      <c r="D83" s="103">
        <v>100.63809758852122</v>
      </c>
      <c r="E83" s="103"/>
      <c r="F83" s="103">
        <v>100.63809758852122</v>
      </c>
      <c r="G83" s="103"/>
    </row>
    <row r="84" spans="1:7">
      <c r="A84" s="34" t="s">
        <v>110</v>
      </c>
      <c r="B84" s="103">
        <v>100.53919587146696</v>
      </c>
      <c r="C84" s="103"/>
      <c r="D84" s="103">
        <v>100.76943807616914</v>
      </c>
      <c r="E84" s="103"/>
      <c r="F84" s="103">
        <v>100.73206200095771</v>
      </c>
      <c r="G84" s="103"/>
    </row>
    <row r="85" spans="1:7">
      <c r="A85" s="34" t="s">
        <v>14</v>
      </c>
      <c r="B85" s="103">
        <f>(B84-B83)/B83*100</f>
        <v>2.0752480396046533E-2</v>
      </c>
      <c r="C85" s="103"/>
      <c r="D85" s="103">
        <f t="shared" ref="D85" si="7">(D84-D83)/D83*100</f>
        <v>0.13050772102720964</v>
      </c>
      <c r="E85" s="103"/>
      <c r="F85" s="103">
        <f t="shared" ref="F85" si="8">(F84-F83)/F83*100</f>
        <v>9.3368629463450203E-2</v>
      </c>
      <c r="G85" s="103"/>
    </row>
    <row r="87" spans="1:7">
      <c r="A87" t="s">
        <v>99</v>
      </c>
    </row>
    <row r="88" spans="1:7">
      <c r="A88" t="s">
        <v>92</v>
      </c>
    </row>
    <row r="89" spans="1:7">
      <c r="A89" t="s">
        <v>102</v>
      </c>
      <c r="C89" t="s">
        <v>111</v>
      </c>
    </row>
    <row r="90" spans="1:7">
      <c r="A90" s="1" t="s">
        <v>112</v>
      </c>
      <c r="B90" s="1">
        <v>0.92</v>
      </c>
    </row>
    <row r="91" spans="1:7">
      <c r="A91" s="1" t="s">
        <v>104</v>
      </c>
      <c r="B91" s="11">
        <v>5.0000000000000002E-11</v>
      </c>
    </row>
    <row r="92" spans="1:7">
      <c r="A92" s="1" t="s">
        <v>100</v>
      </c>
      <c r="B92" s="1" t="s">
        <v>101</v>
      </c>
      <c r="C92" s="1" t="s">
        <v>103</v>
      </c>
      <c r="D92" s="1" t="s">
        <v>105</v>
      </c>
    </row>
    <row r="93" spans="1:7">
      <c r="A93" s="3">
        <v>100</v>
      </c>
      <c r="B93" s="64">
        <f>2*$B$90/EXP((C93/0.0000001-1)/4)</f>
        <v>0.62239321417075033</v>
      </c>
      <c r="C93" s="65">
        <f>0.0000005*EXP(0.00065*A93)</f>
        <v>5.3357951219209624E-7</v>
      </c>
      <c r="D93" s="66">
        <f>SQRT(C93/$B$91)</f>
        <v>103.30338931439725</v>
      </c>
    </row>
    <row r="94" spans="1:7">
      <c r="A94" s="3">
        <v>200</v>
      </c>
      <c r="B94" s="64">
        <f t="shared" ref="B94:B98" si="9">2*$B$90/EXP((C94/0.0000001-1)/4)</f>
        <v>0.56905971246858367</v>
      </c>
      <c r="C94" s="65">
        <f t="shared" ref="C94:C98" si="10">0.0000005*EXP(0.00065*A94)</f>
        <v>5.6941419166231086E-7</v>
      </c>
      <c r="D94" s="66">
        <f t="shared" ref="D94:D98" si="11">SQRT(C94/$B$91)</f>
        <v>106.71590243841925</v>
      </c>
    </row>
    <row r="95" spans="1:7">
      <c r="A95" s="3">
        <v>300</v>
      </c>
      <c r="B95" s="64">
        <f t="shared" si="9"/>
        <v>0.51717541837496495</v>
      </c>
      <c r="C95" s="65">
        <f t="shared" si="10"/>
        <v>6.076554932448653E-7</v>
      </c>
      <c r="D95" s="66">
        <f t="shared" si="11"/>
        <v>110.2411441563326</v>
      </c>
    </row>
    <row r="96" spans="1:7">
      <c r="A96" s="3">
        <v>400</v>
      </c>
      <c r="B96" s="64">
        <f t="shared" si="9"/>
        <v>0.46701353600526319</v>
      </c>
      <c r="C96" s="65">
        <f t="shared" si="10"/>
        <v>6.4846504333288591E-7</v>
      </c>
      <c r="D96" s="66">
        <f t="shared" si="11"/>
        <v>113.88283833246219</v>
      </c>
    </row>
    <row r="97" spans="1:4">
      <c r="A97" s="3">
        <v>500</v>
      </c>
      <c r="B97" s="64">
        <f t="shared" si="9"/>
        <v>0.41883730171903938</v>
      </c>
      <c r="C97" s="65">
        <f t="shared" si="10"/>
        <v>6.9201532299037569E-7</v>
      </c>
      <c r="D97" s="66">
        <f t="shared" si="11"/>
        <v>117.64483184486905</v>
      </c>
    </row>
    <row r="98" spans="1:4">
      <c r="A98" s="3">
        <v>600</v>
      </c>
      <c r="B98" s="64">
        <f t="shared" si="9"/>
        <v>0.3728942465945056</v>
      </c>
      <c r="C98" s="65">
        <f t="shared" si="10"/>
        <v>7.3849039694132116E-7</v>
      </c>
      <c r="D98" s="66">
        <f t="shared" si="11"/>
        <v>121.53109864897307</v>
      </c>
    </row>
    <row r="100" spans="1:4">
      <c r="A100" s="3" t="s">
        <v>100</v>
      </c>
      <c r="B100" s="3" t="s">
        <v>108</v>
      </c>
      <c r="C100" s="3" t="s">
        <v>106</v>
      </c>
      <c r="D100" s="3" t="s">
        <v>107</v>
      </c>
    </row>
    <row r="101" spans="1:4">
      <c r="A101" s="3">
        <v>100</v>
      </c>
      <c r="B101" s="66">
        <f>SQRT(C93/$B$91)</f>
        <v>103.30338931439725</v>
      </c>
      <c r="C101" s="67">
        <f>-20*LOG((B101-100)/(B101+100))</f>
        <v>35.783697185843081</v>
      </c>
      <c r="D101" s="67">
        <f>C93*100000000</f>
        <v>53.357951219209625</v>
      </c>
    </row>
    <row r="102" spans="1:4">
      <c r="A102" s="3">
        <v>200</v>
      </c>
      <c r="B102" s="66">
        <f t="shared" ref="B102:B106" si="12">SQRT(C94/$B$91)</f>
        <v>106.71590243841925</v>
      </c>
      <c r="C102" s="67">
        <f t="shared" ref="C102:C106" si="13">-20*LOG((B102-100)/(B102+100))</f>
        <v>29.765390183914771</v>
      </c>
      <c r="D102" s="67">
        <f t="shared" ref="D102:D106" si="14">C94*100000000</f>
        <v>56.941419166231086</v>
      </c>
    </row>
    <row r="103" spans="1:4">
      <c r="A103" s="3">
        <v>300</v>
      </c>
      <c r="B103" s="66">
        <f t="shared" si="12"/>
        <v>110.2411441563326</v>
      </c>
      <c r="C103" s="67">
        <f t="shared" si="13"/>
        <v>26.247384639406338</v>
      </c>
      <c r="D103" s="67">
        <f t="shared" si="14"/>
        <v>60.765549324486528</v>
      </c>
    </row>
    <row r="104" spans="1:4">
      <c r="A104" s="3">
        <v>400</v>
      </c>
      <c r="B104" s="66">
        <f t="shared" si="12"/>
        <v>113.88283833246219</v>
      </c>
      <c r="C104" s="67">
        <f t="shared" si="13"/>
        <v>23.753953450025179</v>
      </c>
      <c r="D104" s="67">
        <f t="shared" si="14"/>
        <v>64.846504333288593</v>
      </c>
    </row>
    <row r="105" spans="1:4">
      <c r="A105" s="3">
        <v>500</v>
      </c>
      <c r="B105" s="66">
        <f t="shared" si="12"/>
        <v>117.64483184486905</v>
      </c>
      <c r="C105" s="67">
        <f t="shared" si="13"/>
        <v>21.822616700896763</v>
      </c>
      <c r="D105" s="67">
        <f t="shared" si="14"/>
        <v>69.201532299037567</v>
      </c>
    </row>
    <row r="106" spans="1:4">
      <c r="A106" s="3">
        <v>600</v>
      </c>
      <c r="B106" s="66">
        <f t="shared" si="12"/>
        <v>121.53109864897307</v>
      </c>
      <c r="C106" s="67">
        <f t="shared" si="13"/>
        <v>20.247370211159861</v>
      </c>
      <c r="D106" s="67">
        <f t="shared" si="14"/>
        <v>73.849039694132117</v>
      </c>
    </row>
  </sheetData>
  <mergeCells count="25">
    <mergeCell ref="B85:C85"/>
    <mergeCell ref="D85:E85"/>
    <mergeCell ref="F85:G85"/>
    <mergeCell ref="B80:E80"/>
    <mergeCell ref="F80:G80"/>
    <mergeCell ref="B82:C82"/>
    <mergeCell ref="D82:E82"/>
    <mergeCell ref="B83:C83"/>
    <mergeCell ref="B84:C84"/>
    <mergeCell ref="D83:E83"/>
    <mergeCell ref="F83:G83"/>
    <mergeCell ref="F84:G84"/>
    <mergeCell ref="D84:E84"/>
    <mergeCell ref="F16:G16"/>
    <mergeCell ref="B51:E51"/>
    <mergeCell ref="F51:G51"/>
    <mergeCell ref="B53:C53"/>
    <mergeCell ref="D53:E53"/>
    <mergeCell ref="B18:C18"/>
    <mergeCell ref="D18:E18"/>
    <mergeCell ref="B16:E16"/>
    <mergeCell ref="E41:F41"/>
    <mergeCell ref="E39:F39"/>
    <mergeCell ref="G39:H39"/>
    <mergeCell ref="G41:H41"/>
  </mergeCells>
  <phoneticPr fontId="2"/>
  <pageMargins left="0.7" right="0.7" top="0.75" bottom="0.75" header="0.3" footer="0.3"/>
  <pageSetup paperSize="9" orientation="portrait" horizontalDpi="4294967293" verticalDpi="0" r:id="rId1"/>
  <drawing r:id="rId2"/>
  <legacyDrawing r:id="rId3"/>
  <oleObjects>
    <mc:AlternateContent xmlns:mc="http://schemas.openxmlformats.org/markup-compatibility/2006">
      <mc:Choice Requires="x14">
        <oleObject progId="Word.Document.8" shapeId="1059" r:id="rId4">
          <objectPr defaultSize="0" r:id="rId5">
            <anchor moveWithCells="1">
              <from>
                <xdr:col>0</xdr:col>
                <xdr:colOff>146050</xdr:colOff>
                <xdr:row>0</xdr:row>
                <xdr:rowOff>114300</xdr:rowOff>
              </from>
              <to>
                <xdr:col>2</xdr:col>
                <xdr:colOff>736600</xdr:colOff>
                <xdr:row>14</xdr:row>
                <xdr:rowOff>158750</xdr:rowOff>
              </to>
            </anchor>
          </objectPr>
        </oleObject>
      </mc:Choice>
      <mc:Fallback>
        <oleObject progId="Word.Document.8" shapeId="1059" r:id="rId4"/>
      </mc:Fallback>
    </mc:AlternateContent>
    <mc:AlternateContent xmlns:mc="http://schemas.openxmlformats.org/markup-compatibility/2006">
      <mc:Choice Requires="x14">
        <oleObject progId="Word.Document.12" shapeId="1061" r:id="rId6">
          <objectPr defaultSize="0" r:id="rId7">
            <anchor moveWithCells="1">
              <from>
                <xdr:col>3</xdr:col>
                <xdr:colOff>82550</xdr:colOff>
                <xdr:row>0</xdr:row>
                <xdr:rowOff>82550</xdr:rowOff>
              </from>
              <to>
                <xdr:col>6</xdr:col>
                <xdr:colOff>1162050</xdr:colOff>
                <xdr:row>8</xdr:row>
                <xdr:rowOff>6350</xdr:rowOff>
              </to>
            </anchor>
          </objectPr>
        </oleObject>
      </mc:Choice>
      <mc:Fallback>
        <oleObject progId="Word.Document.12" shapeId="1061"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Formula and analysis result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Shinji Hinoshita</dc:creator>
  <cp:lastModifiedBy>Cheryl Thibideau</cp:lastModifiedBy>
  <dcterms:created xsi:type="dcterms:W3CDTF">2020-10-09T06:58:37Z</dcterms:created>
  <dcterms:modified xsi:type="dcterms:W3CDTF">2021-01-27T17:08:22Z</dcterms:modified>
</cp:coreProperties>
</file>